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pak" sheetId="1" state="visible" r:id="rId3"/>
    <sheet name="Dashboard" sheetId="2" state="visible" r:id="rId4"/>
    <sheet name="Eğitim Planı" sheetId="3" state="visible" r:id="rId5"/>
    <sheet name="Katılım Formu" sheetId="4" state="visible" r:id="rId6"/>
    <sheet name="Personel Kayıtları" sheetId="5" state="visible" r:id="rId7"/>
    <sheet name="Listeler" sheetId="6" state="visible" r:id="rId8"/>
    <sheet name="Nasıl kullanılır" sheetId="7" state="visible" r:id="rId9"/>
    <sheet name="Hesap" sheetId="8" state="hidden" r:id="rId10"/>
  </sheets>
  <definedNames>
    <definedName function="false" hidden="false" localSheetId="0" name="_xlnm.Print_Area" vbProcedure="false">Kapak!$A$1:$N$40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5" authorId="0">
      <text>
        <r>
          <rPr>
            <sz val="10"/>
            <rFont val="Arial"/>
            <family val="2"/>
          </rPr>
          <t xml:space="preserve">Eğitimden 1–3 ay sonra işe yansıma değerlendirmesi. Tarih geldiği hâlde sonuç girilmemişse hücre sarı görünür.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5" authorId="0">
      <text>
        <r>
          <rPr>
            <sz val="10"/>
            <rFont val="Arial"/>
            <family val="2"/>
          </rPr>
          <t xml:space="preserve">Belgenin geçerlilik süresi (ay). Süresiz eğitimler için 0 bırakın. İSG: çok tehlikeli 12, tehlikeli 24, az tehlikeli 36 ay.</t>
        </r>
      </text>
    </comment>
  </commentList>
</comments>
</file>

<file path=xl/sharedStrings.xml><?xml version="1.0" encoding="utf-8"?>
<sst xmlns="http://schemas.openxmlformats.org/spreadsheetml/2006/main" count="586" uniqueCount="278">
  <si>
    <t xml:space="preserve">Eğitim Planı ve Kayıt</t>
  </si>
  <si>
    <t xml:space="preserve">Yıllık plan · imzalı katılım formu · belge geçerlilik takibi · eğitim panosu</t>
  </si>
  <si>
    <t xml:space="preserve">TAKMOS ücretsiz şablon · v3 · 2026</t>
  </si>
  <si>
    <t xml:space="preserve">IATF 16949 / ISO 45001 madde 7.2 için denetçinin istediği kayıtlar tek dosyada: yıllık eğitim planı (planlanan / gerçekleşen / geciken, etkinlik değerlendirmesi), her eğitim için imzalı katılım formu ve kişi bazlı belge geçerlilik takibi. Dashboard plan gerçekleşmesini, eğitim saatlerini, süresi dolan ve yaklaşan belgeleri gösterir.</t>
  </si>
  <si>
    <t xml:space="preserve">İÇINDEKILER</t>
  </si>
  <si>
    <t xml:space="preserve">NASIL BAŞLANIR</t>
  </si>
  <si>
    <t xml:space="preserve">→  Dashboard</t>
  </si>
  <si>
    <t xml:space="preserve">Plan gerçekleşme, geciken eğitim, eğitim saati, belge durumu grafikleri</t>
  </si>
  <si>
    <t xml:space="preserve">1.  Listeler sayfasında türleri, bölümleri ve uyarı eşiğini ayarlayın.</t>
  </si>
  <si>
    <t xml:space="preserve">→  Eğitim Planı</t>
  </si>
  <si>
    <t xml:space="preserve">Yıllık plan; durum ve etkinlik değerlendirme takibi</t>
  </si>
  <si>
    <t xml:space="preserve">2.  Eğitim Planı sayfasına yılın eğitimlerini yazın; gerçekleşince tarih ve katılımcı sayısını girin.</t>
  </si>
  <si>
    <t xml:space="preserve">→  Katılım Formu</t>
  </si>
  <si>
    <t xml:space="preserve">Her eğitim için kopyalanan imzalı yoklama ve sınav sonucu</t>
  </si>
  <si>
    <t xml:space="preserve">3.  Her eğitim için Katılım Formu sayfasını kopyalayıp doldurun ve imzalatın.</t>
  </si>
  <si>
    <t xml:space="preserve">→  Personel Kayıtları</t>
  </si>
  <si>
    <t xml:space="preserve">Kişi × eğitim satırları, geçerlilik, kalan gün, durum</t>
  </si>
  <si>
    <t xml:space="preserve">4.  Personel Kayıtları sayfasına kişi bazlı satırları ekleyin; Dashboard yenilenecek belgeleri gösterir.</t>
  </si>
  <si>
    <t xml:space="preserve">→  Listeler</t>
  </si>
  <si>
    <t xml:space="preserve">Eğitim türleri, bölümler, parametreler</t>
  </si>
  <si>
    <t xml:space="preserve">→  Nasıl kullanılır</t>
  </si>
  <si>
    <t xml:space="preserve">Adım adım kullanım ve yasal süreler</t>
  </si>
  <si>
    <t xml:space="preserve">Sarı hücre: siz girersiniz</t>
  </si>
  <si>
    <t xml:space="preserve">Sayfalar şifresiz korumalıdır: yalnız sarı hücreler düzenlenir, formüller bozulmaz. Korumayı kaldırmak için sayfa sekmesine sağ tıklayın → Sayfa korumasını kaldır.</t>
  </si>
  <si>
    <t xml:space="preserve">Beyaz hücre: formül (kilitli)</t>
  </si>
  <si>
    <t xml:space="preserve">Yeşil: hedef sağlanıyor</t>
  </si>
  <si>
    <t xml:space="preserve">Sarı: dikkat</t>
  </si>
  <si>
    <t xml:space="preserve">Kırmızı: eksik / süresi dolmuş</t>
  </si>
  <si>
    <t xml:space="preserve">Daha fazla şablon, rehber yazıları ve TAKMOS İK Modülü demosu: takmoserp.com/sablonlar</t>
  </si>
  <si>
    <t xml:space="preserve">Eğitim Panosu</t>
  </si>
  <si>
    <t xml:space="preserve">TAKMOS</t>
  </si>
  <si>
    <t xml:space="preserve">Yıllık plan gerçekleşmesi, eğitim saatleri, geciken eğitimler ve belge geçerlilik takibi</t>
  </si>
  <si>
    <t xml:space="preserve">takmoserp.com · ücretsiz şablon</t>
  </si>
  <si>
    <t xml:space="preserve">Dashboard</t>
  </si>
  <si>
    <t xml:space="preserve">·  Eğitim Planı</t>
  </si>
  <si>
    <t xml:space="preserve">·  Katılım Formu</t>
  </si>
  <si>
    <t xml:space="preserve">·  Personel Kayıtları</t>
  </si>
  <si>
    <t xml:space="preserve">·  Listeler</t>
  </si>
  <si>
    <t xml:space="preserve">·  Nasıl kullanılır</t>
  </si>
  <si>
    <t xml:space="preserve">Rapor tarihi</t>
  </si>
  <si>
    <t xml:space="preserve">Planlanan eğitim</t>
  </si>
  <si>
    <t xml:space="preserve">Plan gerçekleşme</t>
  </si>
  <si>
    <t xml:space="preserve">Geciken eğitim</t>
  </si>
  <si>
    <t xml:space="preserve">Eğitim saati</t>
  </si>
  <si>
    <t xml:space="preserve">Süresi dolan belge</t>
  </si>
  <si>
    <t xml:space="preserve">Yaklaşan belge</t>
  </si>
  <si>
    <t xml:space="preserve">tamamlanan / planlanan</t>
  </si>
  <si>
    <t xml:space="preserve">tarihi geçti, yapılmadı</t>
  </si>
  <si>
    <t xml:space="preserve">kişi × saat · gerçekleşen</t>
  </si>
  <si>
    <t xml:space="preserve">yenileme gerekli</t>
  </si>
  <si>
    <t xml:space="preserve">YENILENECEK BELGELER — BITIŞE EN YAKIN 10 KAYIT</t>
  </si>
  <si>
    <t xml:space="preserve">GECIKEN EĞITIMLER</t>
  </si>
  <si>
    <t xml:space="preserve">Ad Soyad</t>
  </si>
  <si>
    <t xml:space="preserve">Eğitim</t>
  </si>
  <si>
    <t xml:space="preserve">Bitiş</t>
  </si>
  <si>
    <t xml:space="preserve">Durum</t>
  </si>
  <si>
    <t xml:space="preserve">Planlanan</t>
  </si>
  <si>
    <t xml:space="preserve">Eğitmen</t>
  </si>
  <si>
    <t xml:space="preserve">ETKINLIK DEĞERLENDIRMESI BEKLEYEN</t>
  </si>
  <si>
    <t xml:space="preserve">Değ. tarihi</t>
  </si>
  <si>
    <t xml:space="preserve">TAKMOS ücretsiz şablon · takmoserp.com · Örnek veriler kurgusaldır; kendi verinizle değiştirin.</t>
  </si>
  <si>
    <t xml:space="preserve">Yıllık Eğitim Planı</t>
  </si>
  <si>
    <t xml:space="preserve">Planlanan · gerçekleşen · geciken eğitimler · etkinlik değerlendirme takibi</t>
  </si>
  <si>
    <t xml:space="preserve">Sarı hücreler girilir · beyaz hücreler formüldür, dokunmayın · satır eklemek için mevcut bir satırı kopyalayın</t>
  </si>
  <si>
    <t xml:space="preserve">No</t>
  </si>
  <si>
    <t xml:space="preserve">Eğitim adı</t>
  </si>
  <si>
    <t xml:space="preserve">Tür</t>
  </si>
  <si>
    <t xml:space="preserve">Hedef grup</t>
  </si>
  <si>
    <t xml:space="preserve">Süre (saat)</t>
  </si>
  <si>
    <t xml:space="preserve">Gerçekleşen</t>
  </si>
  <si>
    <t xml:space="preserve">Katılımcı</t>
  </si>
  <si>
    <t xml:space="preserve">Etkinlik değ. tarihi</t>
  </si>
  <si>
    <t xml:space="preserve">Etkinlik sonucu</t>
  </si>
  <si>
    <t xml:space="preserve">Not</t>
  </si>
  <si>
    <t xml:space="preserve">İSG temel eğitimi (16 saat) – 1. grup</t>
  </si>
  <si>
    <t xml:space="preserve">İSG</t>
  </si>
  <si>
    <t xml:space="preserve">Tüm personel</t>
  </si>
  <si>
    <t xml:space="preserve">İSG uzmanı</t>
  </si>
  <si>
    <t xml:space="preserve">Etkili</t>
  </si>
  <si>
    <t xml:space="preserve">Yeni başlayan oryantasyonu – Ocak</t>
  </si>
  <si>
    <t xml:space="preserve">Oryantasyon</t>
  </si>
  <si>
    <t xml:space="preserve">Yeni personel</t>
  </si>
  <si>
    <t xml:space="preserve">İK</t>
  </si>
  <si>
    <t xml:space="preserve">İSG temel eğitimi (16 saat) – 2. grup</t>
  </si>
  <si>
    <t xml:space="preserve">IATF 16949 temel farkındalık</t>
  </si>
  <si>
    <t xml:space="preserve">Kalite</t>
  </si>
  <si>
    <t xml:space="preserve">Mühendis / şef</t>
  </si>
  <si>
    <t xml:space="preserve">Kalite müdürü</t>
  </si>
  <si>
    <t xml:space="preserve">Yeni başlayan oryantasyonu – Mart</t>
  </si>
  <si>
    <t xml:space="preserve">Enjeksiyon presi operatör eğitimi</t>
  </si>
  <si>
    <t xml:space="preserve">Teknik</t>
  </si>
  <si>
    <t xml:space="preserve">Enjeksiyon operatörleri</t>
  </si>
  <si>
    <t xml:space="preserve">Üretim şefi</t>
  </si>
  <si>
    <t xml:space="preserve">Tekrar gerekli</t>
  </si>
  <si>
    <t xml:space="preserve">Ultrasonik kaynak – yedekleme eğitimi</t>
  </si>
  <si>
    <t xml:space="preserve">Montaj operatörleri</t>
  </si>
  <si>
    <t xml:space="preserve">Takım lideri</t>
  </si>
  <si>
    <t xml:space="preserve">8D problem çözme</t>
  </si>
  <si>
    <t xml:space="preserve">Kalite / üretim</t>
  </si>
  <si>
    <t xml:space="preserve">Dış eğitim</t>
  </si>
  <si>
    <t xml:space="preserve">Forklift operatörlüğü (belgeli)</t>
  </si>
  <si>
    <t xml:space="preserve">Depo</t>
  </si>
  <si>
    <t xml:space="preserve">Yeni başlayan oryantasyonu – Haziran</t>
  </si>
  <si>
    <t xml:space="preserve">Ölçüm sistemleri analizi (MSA)</t>
  </si>
  <si>
    <t xml:space="preserve">Kalite kontrol</t>
  </si>
  <si>
    <t xml:space="preserve">İlk yardım (belgeli) yenileme</t>
  </si>
  <si>
    <t xml:space="preserve">İlk yardımcılar</t>
  </si>
  <si>
    <t xml:space="preserve">Yangın ve tahliye tatbikatı</t>
  </si>
  <si>
    <t xml:space="preserve">Kalıp değişimi (SMED) eğitimi</t>
  </si>
  <si>
    <t xml:space="preserve">Enjeksiyon</t>
  </si>
  <si>
    <t xml:space="preserve">Polivalans: sızdırmazlık testi</t>
  </si>
  <si>
    <t xml:space="preserve">Liderlik ve geri bildirim</t>
  </si>
  <si>
    <t xml:space="preserve">Gelişim</t>
  </si>
  <si>
    <t xml:space="preserve">Takım liderleri</t>
  </si>
  <si>
    <t xml:space="preserve">Yeni başlayan oryantasyonu – Aralık</t>
  </si>
  <si>
    <t xml:space="preserve">KVKK farkındalık</t>
  </si>
  <si>
    <t xml:space="preserve">Ofis personeli</t>
  </si>
  <si>
    <t xml:space="preserve">Eğitim Katılım Formu</t>
  </si>
  <si>
    <t xml:space="preserve">Her eğitim için bir kopya · imzalı saklayın (sağ tık → Taşı veya Kopyala)</t>
  </si>
  <si>
    <t xml:space="preserve">Katılımcı sayısı</t>
  </si>
  <si>
    <t xml:space="preserve">Tarih</t>
  </si>
  <si>
    <t xml:space="preserve">Sınav ortalaması</t>
  </si>
  <si>
    <t xml:space="preserve">Başarılı</t>
  </si>
  <si>
    <t xml:space="preserve">Geçme notu</t>
  </si>
  <si>
    <t xml:space="preserve">Yer</t>
  </si>
  <si>
    <t xml:space="preserve">Eğitim salonu</t>
  </si>
  <si>
    <t xml:space="preserve">Eğitim türü</t>
  </si>
  <si>
    <t xml:space="preserve">Sicil</t>
  </si>
  <si>
    <t xml:space="preserve">Bölüm</t>
  </si>
  <si>
    <t xml:space="preserve">Sınav notu</t>
  </si>
  <si>
    <t xml:space="preserve">Sonuç</t>
  </si>
  <si>
    <t xml:space="preserve">İmza</t>
  </si>
  <si>
    <t xml:space="preserve">Ayşe Demir</t>
  </si>
  <si>
    <t xml:space="preserve">P-101</t>
  </si>
  <si>
    <t xml:space="preserve">Mehmet Kaya</t>
  </si>
  <si>
    <t xml:space="preserve">P-102</t>
  </si>
  <si>
    <t xml:space="preserve">Elif Yıldız</t>
  </si>
  <si>
    <t xml:space="preserve">P-103</t>
  </si>
  <si>
    <t xml:space="preserve">Montaj</t>
  </si>
  <si>
    <t xml:space="preserve">Burak Çelik</t>
  </si>
  <si>
    <t xml:space="preserve">P-104</t>
  </si>
  <si>
    <t xml:space="preserve">Planlama</t>
  </si>
  <si>
    <t xml:space="preserve">Zeynep Arslan</t>
  </si>
  <si>
    <t xml:space="preserve">P-105</t>
  </si>
  <si>
    <t xml:space="preserve">Emre Şahin</t>
  </si>
  <si>
    <t xml:space="preserve">P-106</t>
  </si>
  <si>
    <t xml:space="preserve">Bakım</t>
  </si>
  <si>
    <t xml:space="preserve">Eğitmen imzası</t>
  </si>
  <si>
    <t xml:space="preserve">Bölüm yöneticisi</t>
  </si>
  <si>
    <t xml:space="preserve">Personel Eğitim Kayıtları</t>
  </si>
  <si>
    <t xml:space="preserve">Kişi bazlı eğitim geçmişi ve belge geçerlilik takibi</t>
  </si>
  <si>
    <t xml:space="preserve">Geçerlilik (ay)</t>
  </si>
  <si>
    <t xml:space="preserve">Kalan gün</t>
  </si>
  <si>
    <t xml:space="preserve">Belge no</t>
  </si>
  <si>
    <t xml:space="preserve">İSG temel eğitimi</t>
  </si>
  <si>
    <t xml:space="preserve">ISG-26-098</t>
  </si>
  <si>
    <t xml:space="preserve">ISG-26-041</t>
  </si>
  <si>
    <t xml:space="preserve">ISG-25-057</t>
  </si>
  <si>
    <t xml:space="preserve">Ultrasonik kaynak – yedekleme</t>
  </si>
  <si>
    <t xml:space="preserve">ISG-25-037</t>
  </si>
  <si>
    <t xml:space="preserve">ISG-25-089</t>
  </si>
  <si>
    <t xml:space="preserve">İlk yardım</t>
  </si>
  <si>
    <t xml:space="preserve">İY-23-09</t>
  </si>
  <si>
    <t xml:space="preserve">ISG-25-036</t>
  </si>
  <si>
    <t xml:space="preserve">P-107</t>
  </si>
  <si>
    <t xml:space="preserve">Merve Koç</t>
  </si>
  <si>
    <t xml:space="preserve">ISG-25-047</t>
  </si>
  <si>
    <t xml:space="preserve">P-108</t>
  </si>
  <si>
    <t xml:space="preserve">Can Aydın</t>
  </si>
  <si>
    <t xml:space="preserve">ISG-26-048</t>
  </si>
  <si>
    <t xml:space="preserve">P-109</t>
  </si>
  <si>
    <t xml:space="preserve">Selin Öztürk</t>
  </si>
  <si>
    <t xml:space="preserve">P-110</t>
  </si>
  <si>
    <t xml:space="preserve">Murat Doğan</t>
  </si>
  <si>
    <t xml:space="preserve">ISG-26-018</t>
  </si>
  <si>
    <t xml:space="preserve">İY-24-31</t>
  </si>
  <si>
    <t xml:space="preserve">Yüksekte çalışma</t>
  </si>
  <si>
    <t xml:space="preserve">YÇ-25-09</t>
  </si>
  <si>
    <t xml:space="preserve">P-111</t>
  </si>
  <si>
    <t xml:space="preserve">Derya Kurt</t>
  </si>
  <si>
    <t xml:space="preserve">ISG-26-061</t>
  </si>
  <si>
    <t xml:space="preserve">Forklift operatörlüğü</t>
  </si>
  <si>
    <t xml:space="preserve">FRK-25-02</t>
  </si>
  <si>
    <t xml:space="preserve">P-112</t>
  </si>
  <si>
    <t xml:space="preserve">Okan Yılmaz</t>
  </si>
  <si>
    <t xml:space="preserve">ISG-25-025</t>
  </si>
  <si>
    <t xml:space="preserve">FRK-25-17</t>
  </si>
  <si>
    <t xml:space="preserve">P-113</t>
  </si>
  <si>
    <t xml:space="preserve">Gamze Polat</t>
  </si>
  <si>
    <t xml:space="preserve">ISG-26-069</t>
  </si>
  <si>
    <t xml:space="preserve">P-114</t>
  </si>
  <si>
    <t xml:space="preserve">Serkan Acar</t>
  </si>
  <si>
    <t xml:space="preserve">ISG-25-053</t>
  </si>
  <si>
    <t xml:space="preserve">P-115</t>
  </si>
  <si>
    <t xml:space="preserve">Büşra Erdem</t>
  </si>
  <si>
    <t xml:space="preserve">Kalıp değişimi (SMED)</t>
  </si>
  <si>
    <t xml:space="preserve">P-116</t>
  </si>
  <si>
    <t xml:space="preserve">Tolga Güneş</t>
  </si>
  <si>
    <t xml:space="preserve">ISG-26-032</t>
  </si>
  <si>
    <t xml:space="preserve">P-117</t>
  </si>
  <si>
    <t xml:space="preserve">Nur Aksoy</t>
  </si>
  <si>
    <t xml:space="preserve">ISG-26-071</t>
  </si>
  <si>
    <t xml:space="preserve">P-118</t>
  </si>
  <si>
    <t xml:space="preserve">Kerem Uçar</t>
  </si>
  <si>
    <t xml:space="preserve">ISG-25-040</t>
  </si>
  <si>
    <t xml:space="preserve">P-119</t>
  </si>
  <si>
    <t xml:space="preserve">Pınar Tekin</t>
  </si>
  <si>
    <t xml:space="preserve">ISG-26-068</t>
  </si>
  <si>
    <t xml:space="preserve">İY-23-04</t>
  </si>
  <si>
    <t xml:space="preserve">YÇ-26-11</t>
  </si>
  <si>
    <t xml:space="preserve">P-120</t>
  </si>
  <si>
    <t xml:space="preserve">Barış Kılıç</t>
  </si>
  <si>
    <t xml:space="preserve">ISG-25-082</t>
  </si>
  <si>
    <t xml:space="preserve">P-121</t>
  </si>
  <si>
    <t xml:space="preserve">Ece Karaca</t>
  </si>
  <si>
    <t xml:space="preserve">ISG-25-031</t>
  </si>
  <si>
    <t xml:space="preserve">P-122</t>
  </si>
  <si>
    <t xml:space="preserve">Onur Bozkurt</t>
  </si>
  <si>
    <t xml:space="preserve">ISG-26-089</t>
  </si>
  <si>
    <t xml:space="preserve">P-123</t>
  </si>
  <si>
    <t xml:space="preserve">Sibel Taş</t>
  </si>
  <si>
    <t xml:space="preserve">FRK-25-10</t>
  </si>
  <si>
    <t xml:space="preserve">P-124</t>
  </si>
  <si>
    <t xml:space="preserve">Volkan Ergin</t>
  </si>
  <si>
    <t xml:space="preserve">ISG-26-028</t>
  </si>
  <si>
    <t xml:space="preserve">P-125</t>
  </si>
  <si>
    <t xml:space="preserve">Hande Yavuz</t>
  </si>
  <si>
    <t xml:space="preserve">ISG-25-021</t>
  </si>
  <si>
    <t xml:space="preserve">Listeler</t>
  </si>
  <si>
    <t xml:space="preserve">Eğitim türleri, bölümler ve parametreler</t>
  </si>
  <si>
    <t xml:space="preserve">Parametre</t>
  </si>
  <si>
    <t xml:space="preserve">Değer</t>
  </si>
  <si>
    <t xml:space="preserve">Yıl</t>
  </si>
  <si>
    <t xml:space="preserve">Geçerlilik uyarı eşiği (gün)</t>
  </si>
  <si>
    <t xml:space="preserve">Sınav geçme notu</t>
  </si>
  <si>
    <t xml:space="preserve">Nasıl kullanılır</t>
  </si>
  <si>
    <t xml:space="preserve">TAKMOS · takmoserp.com</t>
  </si>
  <si>
    <t xml:space="preserve">Eğitim planı ve kayıt şablonu</t>
  </si>
  <si>
    <t xml:space="preserve">Üç veri sayfası: Eğitim Planı (yıllık plan, gerçekleşme, etkinlik değerlendirme), Katılım Formu (her eğitim için imzalı yoklama ve sınav sonucu) ve Personel Kayıtları (kişi bazlı eğitim geçmişi ve belge geçerliliği). Dashboard bunlardan beslenir.</t>
  </si>
  <si>
    <t xml:space="preserve">Adımlar</t>
  </si>
  <si>
    <t xml:space="preserve">1. Listeler sayfasında eğitim türlerini ve bölümleri düzenleyin; geçerlilik uyarı eşiğini (varsayılan 60 gün) ve sınav geçme notunu ayarlayın.</t>
  </si>
  <si>
    <t xml:space="preserve">2. Eğitim Planı: her eğitimi bir satıra yazın, planlanan tarihi girin. Gerçekleştiğinde gerçekleşen tarih ve katılımcı sayısını girin; Durum otomatik "Tamamlandı" olur. Etkinlik değerlendirme tarihini (genelde +30 gün) ve sonucunu girin; denetçi özellikle bu sütunu sorar.</t>
  </si>
  <si>
    <t xml:space="preserve">3. Katılım Formu: her eğitim için sayfanın bir kopyasını alın, katılımcıları ve sınav notlarını yazın, imzalatın. Geçti/kaldı otomatik hesaplanır.</t>
  </si>
  <si>
    <t xml:space="preserve">4. Personel Kayıtları: her kişi-eğitim çiftini bir satır olarak ekleyin; süreli belgeler için geçerlilik ayını girin (süresiz için 0). Bitiş, kalan gün ve durum otomatik; Dashboard süresi dolan ve yaklaşan belgeleri sayar.</t>
  </si>
  <si>
    <t xml:space="preserve">5. Ayda bir Dashboard'a bakın: geciken eğitimleri planlayın, yaklaşan belgeler için yenileme eğitimi açın.</t>
  </si>
  <si>
    <t xml:space="preserve">Yasal süreler</t>
  </si>
  <si>
    <t xml:space="preserve">İSG eğitimi: çok tehlikeli iş yerinde yılda 1 (16 saat), tehlikelide 2 yılda 1 (12 saat), az tehlikelide 3 yılda 1 (8 saat). Forklift, yüksekte çalışma ve ilk yardım belgeleri de sürelidir; kendi sınıfınıza göre ay değerini girin.</t>
  </si>
  <si>
    <t xml:space="preserve">Renk anahtarı</t>
  </si>
  <si>
    <t xml:space="preserve">Açık sarı hücreler: siz doldurursunuz</t>
  </si>
  <si>
    <t xml:space="preserve">Beyaz hücreler: formül — dokunmayın</t>
  </si>
  <si>
    <t xml:space="preserve">Yeşil: hedef sağlanıyor / geçerli</t>
  </si>
  <si>
    <t xml:space="preserve">Sarı: dikkat / yaklaşıyor</t>
  </si>
  <si>
    <t xml:space="preserve">Dashboard sayfasındaki sayılar ve grafikler veri girişi sayfalarından otomatik beslenir; dosyayı açınca F9 ile yeniden hesaplatabilirsiniz. Daha fazla şablon ve rehber: takmoserp.com/sablonlar</t>
  </si>
  <si>
    <t xml:space="preserve">Ay</t>
  </si>
  <si>
    <t xml:space="preserve">Planlanan saat</t>
  </si>
  <si>
    <t xml:space="preserve">Gerçekleşen saat</t>
  </si>
  <si>
    <t xml:space="preserve">Adet</t>
  </si>
  <si>
    <t xml:space="preserve">Süresi doldu</t>
  </si>
  <si>
    <t xml:space="preserve">Yaklaşıyor</t>
  </si>
  <si>
    <t xml:space="preserve">Geçerli</t>
  </si>
  <si>
    <t xml:space="preserve">Kalan+tie</t>
  </si>
  <si>
    <t xml:space="preserve">Sıra</t>
  </si>
  <si>
    <t xml:space="preserve">Küçük</t>
  </si>
  <si>
    <t xml:space="preserve">Oca</t>
  </si>
  <si>
    <t xml:space="preserve">Tamamlandı</t>
  </si>
  <si>
    <t xml:space="preserve">Şub</t>
  </si>
  <si>
    <t xml:space="preserve">Planlandı</t>
  </si>
  <si>
    <t xml:space="preserve">Mar</t>
  </si>
  <si>
    <t xml:space="preserve">Gecikti</t>
  </si>
  <si>
    <t xml:space="preserve">Nis</t>
  </si>
  <si>
    <t xml:space="preserve">May</t>
  </si>
  <si>
    <t xml:space="preserve">Haz</t>
  </si>
  <si>
    <t xml:space="preserve">Tem</t>
  </si>
  <si>
    <t xml:space="preserve">Ağu</t>
  </si>
  <si>
    <t xml:space="preserve">Eyl</t>
  </si>
  <si>
    <t xml:space="preserve">Eki</t>
  </si>
  <si>
    <t xml:space="preserve">Kas</t>
  </si>
  <si>
    <t xml:space="preserve">Ara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</si>
</sst>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"/>
    <numFmt numFmtId="167" formatCode="0%"/>
    <numFmt numFmtId="168" formatCode="#,##0"/>
    <numFmt numFmtId="169" formatCode="General"/>
  </numFmts>
  <fonts count="3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Arial"/>
      <family val="0"/>
      <charset val="1"/>
    </font>
    <font>
      <sz val="11"/>
      <color rgb="FFFDBA74"/>
      <name val="Arial"/>
      <family val="0"/>
      <charset val="1"/>
    </font>
    <font>
      <sz val="9"/>
      <color rgb="FF94A3B8"/>
      <name val="Arial"/>
      <family val="0"/>
      <charset val="1"/>
    </font>
    <font>
      <sz val="11"/>
      <color rgb="FFE2E8F0"/>
      <name val="Arial"/>
      <family val="0"/>
      <charset val="1"/>
    </font>
    <font>
      <b val="true"/>
      <sz val="9"/>
      <color rgb="FFC2410C"/>
      <name val="Arial"/>
      <family val="0"/>
      <charset val="1"/>
    </font>
    <font>
      <b val="true"/>
      <sz val="11"/>
      <color rgb="FF1B2836"/>
      <name val="Arial"/>
      <family val="0"/>
      <charset val="1"/>
    </font>
    <font>
      <sz val="9"/>
      <color rgb="FF475569"/>
      <name val="Arial"/>
      <family val="0"/>
      <charset val="1"/>
    </font>
    <font>
      <sz val="10"/>
      <color rgb="FF1B2836"/>
      <name val="Arial"/>
      <family val="0"/>
      <charset val="1"/>
    </font>
    <font>
      <i val="true"/>
      <sz val="9"/>
      <color rgb="FF475569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FDBA74"/>
      <name val="Arial"/>
      <family val="0"/>
      <charset val="1"/>
    </font>
    <font>
      <sz val="8"/>
      <color rgb="FF94A3B8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9"/>
      <color rgb="FFC2410C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1B2836"/>
      <name val="Arial"/>
      <family val="0"/>
      <charset val="1"/>
    </font>
    <font>
      <b val="true"/>
      <sz val="26"/>
      <color rgb="FF1B2836"/>
      <name val="Arial"/>
      <family val="0"/>
      <charset val="1"/>
    </font>
    <font>
      <b val="true"/>
      <sz val="26"/>
      <color rgb="FFC2410C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B2836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.5"/>
      <color rgb="FF1B2836"/>
      <name val="Arial"/>
      <family val="2"/>
    </font>
    <font>
      <sz val="8"/>
      <color rgb="FF1B2836"/>
      <name val="Arial"/>
      <family val="2"/>
    </font>
    <font>
      <sz val="8"/>
      <color rgb="FF475569"/>
      <name val="Arial"/>
      <family val="2"/>
    </font>
    <font>
      <b val="true"/>
      <sz val="8"/>
      <color rgb="FFFFFFFF"/>
      <name val="Arial"/>
      <family val="2"/>
    </font>
    <font>
      <sz val="10"/>
      <color rgb="FF64748B"/>
      <name val="Arial"/>
      <family val="0"/>
      <charset val="1"/>
    </font>
    <font>
      <b val="true"/>
      <sz val="10"/>
      <color rgb="FF1B2836"/>
      <name val="Arial"/>
      <family val="0"/>
      <charset val="1"/>
    </font>
    <font>
      <sz val="10"/>
      <name val="Arial"/>
      <family val="2"/>
    </font>
    <font>
      <b val="true"/>
      <sz val="11"/>
      <color rgb="FFC2410C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B2836"/>
        <bgColor rgb="FF243447"/>
      </patternFill>
    </fill>
    <fill>
      <patternFill patternType="solid">
        <fgColor rgb="FFFFFFFF"/>
        <bgColor rgb="FFF8FAFC"/>
      </patternFill>
    </fill>
    <fill>
      <patternFill patternType="solid">
        <fgColor rgb="FFFFFBEA"/>
        <bgColor rgb="FFF8FAFC"/>
      </patternFill>
    </fill>
    <fill>
      <patternFill patternType="solid">
        <fgColor rgb="FFDCFCE7"/>
        <bgColor rgb="FFF4F6F8"/>
      </patternFill>
    </fill>
    <fill>
      <patternFill patternType="solid">
        <fgColor rgb="FFFEF3C7"/>
        <bgColor rgb="FFFFFBEA"/>
      </patternFill>
    </fill>
    <fill>
      <patternFill patternType="solid">
        <fgColor rgb="FFFEE2E2"/>
        <bgColor rgb="FFFEF3C7"/>
      </patternFill>
    </fill>
    <fill>
      <patternFill patternType="solid">
        <fgColor rgb="FFC2410C"/>
        <bgColor rgb="FF92400E"/>
      </patternFill>
    </fill>
    <fill>
      <patternFill patternType="solid">
        <fgColor rgb="FFF4F6F8"/>
        <bgColor rgb="FFF8FAFC"/>
      </patternFill>
    </fill>
    <fill>
      <patternFill patternType="solid">
        <fgColor rgb="FF243447"/>
        <bgColor rgb="FF1B2836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1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 style="thick">
        <color rgb="FF243447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C2410C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243447"/>
      </left>
      <right style="thin">
        <color rgb="FFE2E8F0"/>
      </right>
      <top/>
      <bottom/>
      <diagonal/>
    </border>
    <border diagonalUp="false" diagonalDown="false">
      <left style="thick">
        <color rgb="FFC2410C"/>
      </left>
      <right style="thin">
        <color rgb="FFE2E8F0"/>
      </right>
      <top/>
      <bottom/>
      <diagonal/>
    </border>
    <border diagonalUp="false" diagonalDown="false">
      <left style="thick">
        <color rgb="FF243447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ck">
        <color rgb="FFC2410C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n">
        <color rgb="FFE2E8F0"/>
      </left>
      <right/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1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8" fillId="3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22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3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3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2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4" fillId="3" borderId="8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3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3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3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3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ill>
        <patternFill>
          <bgColor rgb="FFF8FAFC"/>
        </patternFill>
      </fill>
    </dxf>
    <dxf>
      <font>
        <name val="Arial"/>
        <charset val="1"/>
        <family val="0"/>
        <b val="1"/>
        <color rgb="FF475569"/>
      </font>
      <fill>
        <patternFill>
          <bgColor rgb="FFF4F6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FEE2E2"/>
      <rgbColor rgb="FF4F81BD"/>
      <rgbColor rgb="FF9999FF"/>
      <rgbColor rgb="FFB91C1C"/>
      <rgbColor rgb="FFFEF3C7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4F6F8"/>
      <rgbColor rgb="FFFFFBEA"/>
      <rgbColor rgb="FFF8FAFC"/>
      <rgbColor rgb="FFFF99CC"/>
      <rgbColor rgb="FFCC99FF"/>
      <rgbColor rgb="FFFDBA74"/>
      <rgbColor rgb="FF3366FF"/>
      <rgbColor rgb="FF33CCCC"/>
      <rgbColor rgb="FF99CC00"/>
      <rgbColor rgb="FFFFCC00"/>
      <rgbColor rgb="FFF59E0B"/>
      <rgbColor rgb="FFF97316"/>
      <rgbColor rgb="FF64748B"/>
      <rgbColor rgb="FF94A3B8"/>
      <rgbColor rgb="FF1B2836"/>
      <rgbColor rgb="FF339966"/>
      <rgbColor rgb="FF003300"/>
      <rgbColor rgb="FF333300"/>
      <rgbColor rgb="FF92400E"/>
      <rgbColor rgb="FFC2410C"/>
      <rgbColor rgb="FF475569"/>
      <rgbColor rgb="FF2434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Aylık planlanan ve gerçekleşen eğitim (adet)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Hesap!B1</c:f>
              <c:strCache>
                <c:ptCount val="1"/>
                <c:pt idx="0">
                  <c:v>Planlanan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Hesap!$B$2:$B$13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</c:ser>
        <c:ser>
          <c:idx val="1"/>
          <c:order val="1"/>
          <c:tx>
            <c:strRef>
              <c:f>Hesap!C1</c:f>
              <c:strCache>
                <c:ptCount val="1"/>
                <c:pt idx="0">
                  <c:v>Gerçekleşen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Hesap!$C$2:$C$13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-10"/>
        <c:axId val="24215671"/>
        <c:axId val="89412110"/>
      </c:barChart>
      <c:catAx>
        <c:axId val="24215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89412110"/>
        <c:crosses val="autoZero"/>
        <c:auto val="1"/>
        <c:lblAlgn val="ctr"/>
        <c:lblOffset val="100"/>
        <c:noMultiLvlLbl val="0"/>
      </c:catAx>
      <c:valAx>
        <c:axId val="89412110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2421567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Plan durumu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Hesap!J1</c:f>
              <c:strCache>
                <c:ptCount val="1"/>
                <c:pt idx="0">
                  <c:v>Adet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2410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b283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9731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8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Hesap!$I$2:$I$4</c:f>
              <c:strCache>
                <c:ptCount val="3"/>
                <c:pt idx="0">
                  <c:v>Tamamlandı</c:v>
                </c:pt>
                <c:pt idx="1">
                  <c:v>Planlandı</c:v>
                </c:pt>
                <c:pt idx="2">
                  <c:v>Gecikti</c:v>
                </c:pt>
              </c:strCache>
            </c:strRef>
          </c:cat>
          <c:val>
            <c:numRef>
              <c:f>Hesap!$J$2:$J$4</c:f>
              <c:numCache>
                <c:formatCode>General</c:formatCode>
                <c:ptCount val="3"/>
                <c:pt idx="0">
                  <c:v>12</c:v>
                </c:pt>
                <c:pt idx="1">
                  <c:v>4</c:v>
                </c:pt>
                <c:pt idx="2">
                  <c:v>2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Eğitim türüne göre planlanan ve gerçekleşen saat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Hesap!F1</c:f>
              <c:strCache>
                <c:ptCount val="1"/>
                <c:pt idx="0">
                  <c:v>Planlanan saat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Hesap!$E$2:$E$6</c:f>
              <c:strCache>
                <c:ptCount val="5"/>
                <c:pt idx="0">
                  <c:v>İSG</c:v>
                </c:pt>
                <c:pt idx="1">
                  <c:v>Teknik</c:v>
                </c:pt>
                <c:pt idx="2">
                  <c:v>Kalite</c:v>
                </c:pt>
                <c:pt idx="3">
                  <c:v>Oryantasyon</c:v>
                </c:pt>
                <c:pt idx="4">
                  <c:v>Gelişim</c:v>
                </c:pt>
              </c:strCache>
            </c:strRef>
          </c:cat>
          <c:val>
            <c:numRef>
              <c:f>Hesap!$F$2:$F$6</c:f>
              <c:numCache>
                <c:formatCode>General</c:formatCode>
                <c:ptCount val="5"/>
                <c:pt idx="0">
                  <c:v>66</c:v>
                </c:pt>
                <c:pt idx="1">
                  <c:v>20</c:v>
                </c:pt>
                <c:pt idx="2">
                  <c:v>22</c:v>
                </c:pt>
                <c:pt idx="3">
                  <c:v>16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tx>
            <c:strRef>
              <c:f>Hesap!G1</c:f>
              <c:strCache>
                <c:ptCount val="1"/>
                <c:pt idx="0">
                  <c:v>Gerçekleşen saat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Hesap!$E$2:$E$6</c:f>
              <c:strCache>
                <c:ptCount val="5"/>
                <c:pt idx="0">
                  <c:v>İSG</c:v>
                </c:pt>
                <c:pt idx="1">
                  <c:v>Teknik</c:v>
                </c:pt>
                <c:pt idx="2">
                  <c:v>Kalite</c:v>
                </c:pt>
                <c:pt idx="3">
                  <c:v>Oryantasyon</c:v>
                </c:pt>
                <c:pt idx="4">
                  <c:v>Gelişim</c:v>
                </c:pt>
              </c:strCache>
            </c:strRef>
          </c:cat>
          <c:val>
            <c:numRef>
              <c:f>Hesap!$G$2:$G$6</c:f>
              <c:numCache>
                <c:formatCode>General</c:formatCode>
                <c:ptCount val="5"/>
                <c:pt idx="0">
                  <c:v>48</c:v>
                </c:pt>
                <c:pt idx="1">
                  <c:v>16</c:v>
                </c:pt>
                <c:pt idx="2">
                  <c:v>22</c:v>
                </c:pt>
                <c:pt idx="3">
                  <c:v>12</c:v>
                </c:pt>
                <c:pt idx="4">
                  <c:v>0</c:v>
                </c:pt>
              </c:numCache>
            </c:numRef>
          </c:val>
        </c:ser>
        <c:gapWidth val="150"/>
        <c:overlap val="-10"/>
        <c:axId val="45964854"/>
        <c:axId val="17192493"/>
      </c:barChart>
      <c:catAx>
        <c:axId val="459648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17192493"/>
        <c:crosses val="autoZero"/>
        <c:auto val="1"/>
        <c:lblAlgn val="ctr"/>
        <c:lblOffset val="100"/>
        <c:noMultiLvlLbl val="0"/>
      </c:catAx>
      <c:valAx>
        <c:axId val="17192493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4596485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Bölüm bazında belge durumu (kayıt)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Hesap!M1</c:f>
              <c:strCache>
                <c:ptCount val="1"/>
                <c:pt idx="0">
                  <c:v>Süresi doldu</c:v>
                </c:pt>
              </c:strCache>
            </c:strRef>
          </c:tx>
          <c:spPr>
            <a:solidFill>
              <a:srgbClr val="b91c1c"/>
            </a:solidFill>
            <a:ln w="0">
              <a:solidFill>
                <a:srgbClr val="b91c1c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Hesap!$L$2:$L$7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Hesap!$M$2:$M$7</c:f>
              <c:numCache>
                <c:formatCode>General</c:formatCode>
                <c:ptCount val="6"/>
                <c:pt idx="0">
                  <c:v>1</c:v>
                </c:pt>
                <c:pt idx="1">
                  <c:v>4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</c:ser>
        <c:ser>
          <c:idx val="1"/>
          <c:order val="1"/>
          <c:tx>
            <c:strRef>
              <c:f>Hesap!N1</c:f>
              <c:strCache>
                <c:ptCount val="1"/>
                <c:pt idx="0">
                  <c:v>Yaklaşıyor</c:v>
                </c:pt>
              </c:strCache>
            </c:strRef>
          </c:tx>
          <c:spPr>
            <a:solidFill>
              <a:srgbClr val="f59e0b"/>
            </a:solidFill>
            <a:ln w="0">
              <a:solidFill>
                <a:srgbClr val="f59e0b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Hesap!$L$2:$L$7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Hesap!$N$2:$N$7</c:f>
              <c:numCache>
                <c:formatCode>General</c:formatCode>
                <c:ptCount val="6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Hesap!O1</c:f>
              <c:strCache>
                <c:ptCount val="1"/>
                <c:pt idx="0">
                  <c:v>Geçerli</c:v>
                </c:pt>
              </c:strCache>
            </c:strRef>
          </c:tx>
          <c:spPr>
            <a:solidFill>
              <a:srgbClr val="15803d"/>
            </a:solidFill>
            <a:ln w="0">
              <a:solidFill>
                <a:srgbClr val="15803d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Hesap!$L$2:$L$7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Hesap!$O$2:$O$7</c:f>
              <c:numCache>
                <c:formatCode>General</c:formatCode>
                <c:ptCount val="6"/>
                <c:pt idx="0">
                  <c:v>4</c:v>
                </c:pt>
                <c:pt idx="1">
                  <c:v>6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0</c:v>
                </c:pt>
              </c:numCache>
            </c:numRef>
          </c:val>
        </c:ser>
        <c:gapWidth val="150"/>
        <c:overlap val="100"/>
        <c:axId val="64474329"/>
        <c:axId val="61161666"/>
      </c:barChart>
      <c:catAx>
        <c:axId val="644743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61161666"/>
        <c:crosses val="autoZero"/>
        <c:auto val="1"/>
        <c:lblAlgn val="ctr"/>
        <c:lblOffset val="100"/>
        <c:noMultiLvlLbl val="0"/>
      </c:catAx>
      <c:valAx>
        <c:axId val="61161666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6447432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155880</xdr:colOff>
      <xdr:row>3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1142640" cy="1142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12</xdr:col>
      <xdr:colOff>378000</xdr:colOff>
      <xdr:row>23</xdr:row>
      <xdr:rowOff>140760</xdr:rowOff>
    </xdr:to>
    <xdr:graphicFrame>
      <xdr:nvGraphicFramePr>
        <xdr:cNvPr id="1" name="Chart 1"/>
        <xdr:cNvGraphicFramePr/>
      </xdr:nvGraphicFramePr>
      <xdr:xfrm>
        <a:off x="141120" y="205740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9</xdr:row>
      <xdr:rowOff>0</xdr:rowOff>
    </xdr:from>
    <xdr:to>
      <xdr:col>25</xdr:col>
      <xdr:colOff>126000</xdr:colOff>
      <xdr:row>23</xdr:row>
      <xdr:rowOff>140760</xdr:rowOff>
    </xdr:to>
    <xdr:graphicFrame>
      <xdr:nvGraphicFramePr>
        <xdr:cNvPr id="2" name="Chart 2"/>
        <xdr:cNvGraphicFramePr/>
      </xdr:nvGraphicFramePr>
      <xdr:xfrm>
        <a:off x="5524560" y="205740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12</xdr:col>
      <xdr:colOff>378000</xdr:colOff>
      <xdr:row>39</xdr:row>
      <xdr:rowOff>140760</xdr:rowOff>
    </xdr:to>
    <xdr:graphicFrame>
      <xdr:nvGraphicFramePr>
        <xdr:cNvPr id="3" name="Chart 3"/>
        <xdr:cNvGraphicFramePr/>
      </xdr:nvGraphicFramePr>
      <xdr:xfrm>
        <a:off x="141120" y="510552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14</xdr:col>
      <xdr:colOff>0</xdr:colOff>
      <xdr:row>25</xdr:row>
      <xdr:rowOff>0</xdr:rowOff>
    </xdr:from>
    <xdr:to>
      <xdr:col>25</xdr:col>
      <xdr:colOff>126000</xdr:colOff>
      <xdr:row>39</xdr:row>
      <xdr:rowOff>140760</xdr:rowOff>
    </xdr:to>
    <xdr:graphicFrame>
      <xdr:nvGraphicFramePr>
        <xdr:cNvPr id="4" name="Chart 4"/>
        <xdr:cNvGraphicFramePr/>
      </xdr:nvGraphicFramePr>
      <xdr:xfrm>
        <a:off x="5524560" y="510552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moserp.com/sablonla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836"/>
    <pageSetUpPr fitToPage="true"/>
  </sheetPr>
  <dimension ref="A1:N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4" min="2" style="0" width="7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30" hidden="false" customHeight="true" outlineLevel="0" collapsed="false">
      <c r="A3" s="1"/>
      <c r="B3" s="1"/>
      <c r="C3" s="1"/>
      <c r="D3" s="1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</row>
    <row r="4" customFormat="false" ht="30" hidden="false" customHeight="true" outlineLevel="0" collapsed="false">
      <c r="A4" s="1"/>
      <c r="B4" s="1"/>
      <c r="C4" s="1"/>
      <c r="D4" s="1"/>
      <c r="E4" s="3" t="s">
        <v>1</v>
      </c>
      <c r="F4" s="3"/>
      <c r="G4" s="3"/>
      <c r="H4" s="3"/>
      <c r="I4" s="3"/>
      <c r="J4" s="3"/>
      <c r="K4" s="3"/>
      <c r="L4" s="3"/>
      <c r="M4" s="3"/>
      <c r="N4" s="3"/>
    </row>
    <row r="5" customFormat="false" ht="30" hidden="false" customHeight="true" outlineLevel="0" collapsed="false">
      <c r="A5" s="1"/>
      <c r="B5" s="1"/>
      <c r="C5" s="1"/>
      <c r="D5" s="1"/>
      <c r="E5" s="4" t="s">
        <v>2</v>
      </c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customFormat="false" ht="15" hidden="false" customHeight="true" outlineLevel="0" collapsed="false">
      <c r="A8" s="1"/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customFormat="false" ht="15" hidden="false" customHeight="false" outlineLevel="0" collapsed="false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customFormat="false" ht="15" hidden="false" customHeight="false" outlineLevel="0" collapsed="false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8" hidden="false" customHeight="tru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customFormat="false" ht="19.5" hidden="false" customHeight="true" outlineLevel="0" collapsed="false">
      <c r="A14" s="6"/>
      <c r="B14" s="7" t="s">
        <v>4</v>
      </c>
      <c r="C14" s="7"/>
      <c r="D14" s="7"/>
      <c r="E14" s="7"/>
      <c r="F14" s="7"/>
      <c r="G14" s="7"/>
      <c r="H14" s="6"/>
      <c r="I14" s="7" t="s">
        <v>5</v>
      </c>
      <c r="J14" s="7"/>
      <c r="K14" s="7"/>
      <c r="L14" s="7"/>
      <c r="M14" s="7"/>
      <c r="N14" s="7"/>
    </row>
    <row r="15" customFormat="false" ht="30" hidden="false" customHeight="true" outlineLevel="0" collapsed="false">
      <c r="A15" s="6"/>
      <c r="B15" s="8" t="s">
        <v>6</v>
      </c>
      <c r="C15" s="8"/>
      <c r="D15" s="8"/>
      <c r="E15" s="9" t="s">
        <v>7</v>
      </c>
      <c r="F15" s="9"/>
      <c r="G15" s="9"/>
      <c r="H15" s="6"/>
      <c r="I15" s="10" t="s">
        <v>8</v>
      </c>
      <c r="J15" s="10"/>
      <c r="K15" s="10"/>
      <c r="L15" s="10"/>
      <c r="M15" s="10"/>
      <c r="N15" s="10"/>
    </row>
    <row r="16" customFormat="false" ht="30" hidden="false" customHeight="true" outlineLevel="0" collapsed="false">
      <c r="A16" s="6"/>
      <c r="B16" s="8" t="s">
        <v>9</v>
      </c>
      <c r="C16" s="8"/>
      <c r="D16" s="8"/>
      <c r="E16" s="9" t="s">
        <v>10</v>
      </c>
      <c r="F16" s="9"/>
      <c r="G16" s="9"/>
      <c r="H16" s="6"/>
      <c r="I16" s="10" t="s">
        <v>11</v>
      </c>
      <c r="J16" s="10"/>
      <c r="K16" s="10"/>
      <c r="L16" s="10"/>
      <c r="M16" s="10"/>
      <c r="N16" s="10"/>
    </row>
    <row r="17" customFormat="false" ht="30" hidden="false" customHeight="true" outlineLevel="0" collapsed="false">
      <c r="A17" s="6"/>
      <c r="B17" s="8" t="s">
        <v>12</v>
      </c>
      <c r="C17" s="8"/>
      <c r="D17" s="8"/>
      <c r="E17" s="9" t="s">
        <v>13</v>
      </c>
      <c r="F17" s="9"/>
      <c r="G17" s="9"/>
      <c r="H17" s="6"/>
      <c r="I17" s="10" t="s">
        <v>14</v>
      </c>
      <c r="J17" s="10"/>
      <c r="K17" s="10"/>
      <c r="L17" s="10"/>
      <c r="M17" s="10"/>
      <c r="N17" s="10"/>
    </row>
    <row r="18" customFormat="false" ht="30" hidden="false" customHeight="true" outlineLevel="0" collapsed="false">
      <c r="A18" s="6"/>
      <c r="B18" s="8" t="s">
        <v>15</v>
      </c>
      <c r="C18" s="8"/>
      <c r="D18" s="8"/>
      <c r="E18" s="9" t="s">
        <v>16</v>
      </c>
      <c r="F18" s="9"/>
      <c r="G18" s="9"/>
      <c r="H18" s="6"/>
      <c r="I18" s="10" t="s">
        <v>17</v>
      </c>
      <c r="J18" s="10"/>
      <c r="K18" s="10"/>
      <c r="L18" s="10"/>
      <c r="M18" s="10"/>
      <c r="N18" s="10"/>
    </row>
    <row r="19" customFormat="false" ht="21.75" hidden="false" customHeight="true" outlineLevel="0" collapsed="false">
      <c r="A19" s="6"/>
      <c r="B19" s="8" t="s">
        <v>18</v>
      </c>
      <c r="C19" s="8"/>
      <c r="D19" s="8"/>
      <c r="E19" s="9" t="s">
        <v>19</v>
      </c>
      <c r="F19" s="9"/>
      <c r="G19" s="9"/>
      <c r="H19" s="6"/>
      <c r="I19" s="6"/>
      <c r="J19" s="6"/>
      <c r="K19" s="6"/>
      <c r="L19" s="6"/>
      <c r="M19" s="6"/>
      <c r="N19" s="6"/>
    </row>
    <row r="20" customFormat="false" ht="21.75" hidden="false" customHeight="true" outlineLevel="0" collapsed="false">
      <c r="A20" s="6"/>
      <c r="B20" s="8" t="s">
        <v>20</v>
      </c>
      <c r="C20" s="8"/>
      <c r="D20" s="8"/>
      <c r="E20" s="9" t="s">
        <v>21</v>
      </c>
      <c r="F20" s="9"/>
      <c r="G20" s="9"/>
      <c r="H20" s="6"/>
      <c r="I20" s="6"/>
      <c r="J20" s="6"/>
      <c r="K20" s="6"/>
      <c r="L20" s="6"/>
      <c r="M20" s="6"/>
      <c r="N20" s="6"/>
    </row>
    <row r="21" customFormat="false" ht="18" hidden="false" customHeight="tru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customFormat="false" ht="18" hidden="false" customHeight="tru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customFormat="false" ht="18" hidden="false" customHeight="true" outlineLevel="0" collapsed="false">
      <c r="A23" s="6"/>
      <c r="B23" s="11"/>
      <c r="C23" s="12" t="s">
        <v>22</v>
      </c>
      <c r="D23" s="12"/>
      <c r="E23" s="12"/>
      <c r="F23" s="12"/>
      <c r="G23" s="12"/>
      <c r="H23" s="6"/>
      <c r="I23" s="13" t="s">
        <v>23</v>
      </c>
      <c r="J23" s="13"/>
      <c r="K23" s="13"/>
      <c r="L23" s="13"/>
      <c r="M23" s="13"/>
      <c r="N23" s="13"/>
    </row>
    <row r="24" customFormat="false" ht="18" hidden="false" customHeight="true" outlineLevel="0" collapsed="false">
      <c r="A24" s="6"/>
      <c r="B24" s="14"/>
      <c r="C24" s="12" t="s">
        <v>24</v>
      </c>
      <c r="D24" s="12"/>
      <c r="E24" s="12"/>
      <c r="F24" s="12"/>
      <c r="G24" s="12"/>
      <c r="H24" s="6"/>
      <c r="I24" s="13"/>
      <c r="J24" s="13"/>
      <c r="K24" s="13"/>
      <c r="L24" s="13"/>
      <c r="M24" s="13"/>
      <c r="N24" s="13"/>
    </row>
    <row r="25" customFormat="false" ht="18" hidden="false" customHeight="true" outlineLevel="0" collapsed="false">
      <c r="A25" s="6"/>
      <c r="B25" s="15"/>
      <c r="C25" s="12" t="s">
        <v>25</v>
      </c>
      <c r="D25" s="12"/>
      <c r="E25" s="12"/>
      <c r="F25" s="12"/>
      <c r="G25" s="12"/>
      <c r="H25" s="6"/>
      <c r="I25" s="13"/>
      <c r="J25" s="13"/>
      <c r="K25" s="13"/>
      <c r="L25" s="13"/>
      <c r="M25" s="13"/>
      <c r="N25" s="13"/>
    </row>
    <row r="26" customFormat="false" ht="18" hidden="false" customHeight="true" outlineLevel="0" collapsed="false">
      <c r="A26" s="6"/>
      <c r="B26" s="16"/>
      <c r="C26" s="12" t="s">
        <v>26</v>
      </c>
      <c r="D26" s="12"/>
      <c r="E26" s="12"/>
      <c r="F26" s="12"/>
      <c r="G26" s="12"/>
      <c r="H26" s="6"/>
      <c r="I26" s="13"/>
      <c r="J26" s="13"/>
      <c r="K26" s="13"/>
      <c r="L26" s="13"/>
      <c r="M26" s="13"/>
      <c r="N26" s="13"/>
    </row>
    <row r="27" customFormat="false" ht="18" hidden="false" customHeight="true" outlineLevel="0" collapsed="false">
      <c r="A27" s="6"/>
      <c r="B27" s="17"/>
      <c r="C27" s="12" t="s">
        <v>27</v>
      </c>
      <c r="D27" s="12"/>
      <c r="E27" s="12"/>
      <c r="F27" s="12"/>
      <c r="G27" s="12"/>
      <c r="H27" s="6"/>
      <c r="I27" s="13"/>
      <c r="J27" s="13"/>
      <c r="K27" s="13"/>
      <c r="L27" s="13"/>
      <c r="M27" s="13"/>
      <c r="N27" s="13"/>
    </row>
    <row r="28" customFormat="false" ht="18" hidden="false" customHeight="tru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customFormat="false" ht="18" hidden="false" customHeight="tru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customFormat="false" ht="18" hidden="false" customHeight="true" outlineLevel="0" collapsed="false">
      <c r="A30" s="6"/>
      <c r="B30" s="18" t="s">
        <v>28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customFormat="false" ht="18" hidden="false" customHeight="tru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customFormat="false" ht="3.75" hidden="false" customHeight="true" outlineLevel="0" collapsed="false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customFormat="false" ht="18" hidden="false" customHeight="tru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customFormat="false" ht="18" hidden="false" customHeight="tru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customFormat="false" ht="18" hidden="false" customHeight="tru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customFormat="false" ht="18" hidden="false" customHeight="tru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customFormat="false" ht="18" hidden="false" customHeight="tru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customFormat="false" ht="18" hidden="false" customHeight="tru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customFormat="false" ht="18" hidden="false" customHeight="tru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customFormat="false" ht="18" hidden="false" customHeight="tru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customFormat="false" ht="18" hidden="false" customHeight="tru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customFormat="false" ht="18" hidden="false" customHeight="tru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customFormat="false" ht="18" hidden="false" customHeight="tru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customFormat="false" ht="18" hidden="false" customHeight="tru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</sheetData>
  <mergeCells count="29">
    <mergeCell ref="E3:N3"/>
    <mergeCell ref="E4:N4"/>
    <mergeCell ref="E5:N5"/>
    <mergeCell ref="B8:N11"/>
    <mergeCell ref="B14:G14"/>
    <mergeCell ref="I14:N14"/>
    <mergeCell ref="B15:D15"/>
    <mergeCell ref="E15:G15"/>
    <mergeCell ref="I15:N15"/>
    <mergeCell ref="B16:D16"/>
    <mergeCell ref="E16:G16"/>
    <mergeCell ref="I16:N16"/>
    <mergeCell ref="B17:D17"/>
    <mergeCell ref="E17:G17"/>
    <mergeCell ref="I17:N17"/>
    <mergeCell ref="B18:D18"/>
    <mergeCell ref="E18:G18"/>
    <mergeCell ref="I18:N18"/>
    <mergeCell ref="B19:D19"/>
    <mergeCell ref="E19:G19"/>
    <mergeCell ref="B20:D20"/>
    <mergeCell ref="E20:G20"/>
    <mergeCell ref="C23:G23"/>
    <mergeCell ref="I23:N27"/>
    <mergeCell ref="C24:G24"/>
    <mergeCell ref="C25:G25"/>
    <mergeCell ref="C26:G26"/>
    <mergeCell ref="C27:G27"/>
    <mergeCell ref="B30:N30"/>
  </mergeCells>
  <hyperlinks>
    <hyperlink ref="B15" location="'Dashboard'!A1" display="→  Dashboard"/>
    <hyperlink ref="B16" location="'Eğitim Planı'!A1" display="→  Eğitim Planı"/>
    <hyperlink ref="B17" location="'Katılım Formu'!A1" display="→  Katılım Formu"/>
    <hyperlink ref="B18" location="'Personel Kayıtları'!A1" display="→  Personel Kayıtları"/>
    <hyperlink ref="B19" location="'Listeler'!A1" display="→  Listeler"/>
    <hyperlink ref="B20" location="'Nasıl kullanılır'!A1" display="→  Nasıl kullanılır"/>
    <hyperlink ref="B30" r:id="rId1" display="Daha fazla şablon, rehber yazıları ve TAKMOS İK Modülü demosu: takmoserp.com/sablonlar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6.2"/>
    <col collapsed="false" customWidth="true" hidden="false" outlineLevel="0" max="14" min="14" style="0" width="2"/>
    <col collapsed="false" customWidth="true" hidden="false" outlineLevel="0" max="25" min="15" style="0" width="6.2"/>
    <col collapsed="false" customWidth="true" hidden="false" outlineLevel="0" max="26" min="26" style="0" width="2"/>
  </cols>
  <sheetData>
    <row r="1" customFormat="false" ht="33.75" hidden="false" customHeight="true" outlineLevel="0" collapsed="false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 t="s">
        <v>30</v>
      </c>
      <c r="V1" s="21"/>
      <c r="W1" s="21"/>
      <c r="X1" s="21"/>
      <c r="Y1" s="21"/>
    </row>
    <row r="2" customFormat="false" ht="19.5" hidden="false" customHeight="true" outlineLevel="0" collapsed="false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 t="s">
        <v>32</v>
      </c>
      <c r="T2" s="23"/>
      <c r="U2" s="23"/>
      <c r="V2" s="23"/>
      <c r="W2" s="23"/>
      <c r="X2" s="23"/>
      <c r="Y2" s="23"/>
    </row>
    <row r="3" customFormat="false" ht="19.5" hidden="false" customHeight="true" outlineLevel="0" collapsed="false">
      <c r="A3" s="24"/>
      <c r="B3" s="25" t="s">
        <v>33</v>
      </c>
      <c r="C3" s="25"/>
      <c r="D3" s="26" t="s">
        <v>34</v>
      </c>
      <c r="E3" s="26"/>
      <c r="F3" s="26" t="s">
        <v>35</v>
      </c>
      <c r="G3" s="26"/>
      <c r="H3" s="26" t="s">
        <v>36</v>
      </c>
      <c r="I3" s="26"/>
      <c r="J3" s="26" t="s">
        <v>37</v>
      </c>
      <c r="K3" s="26"/>
      <c r="L3" s="26" t="s">
        <v>38</v>
      </c>
      <c r="M3" s="26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customFormat="false" ht="19.5" hidden="false" customHeight="true" outlineLevel="0" collapsed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7" t="s">
        <v>39</v>
      </c>
      <c r="W4" s="28" t="n">
        <f aca="false">Listeler!$E$5</f>
        <v>46323</v>
      </c>
      <c r="X4" s="28"/>
      <c r="Y4" s="24"/>
      <c r="Z4" s="24"/>
    </row>
    <row r="5" customFormat="false" ht="15" hidden="false" customHeight="true" outlineLevel="0" collapsed="false">
      <c r="A5" s="24"/>
      <c r="B5" s="29" t="s">
        <v>40</v>
      </c>
      <c r="C5" s="29"/>
      <c r="D5" s="29"/>
      <c r="E5" s="29"/>
      <c r="F5" s="30" t="s">
        <v>41</v>
      </c>
      <c r="G5" s="30"/>
      <c r="H5" s="30"/>
      <c r="I5" s="30"/>
      <c r="J5" s="30" t="s">
        <v>42</v>
      </c>
      <c r="K5" s="30"/>
      <c r="L5" s="30"/>
      <c r="M5" s="30"/>
      <c r="N5" s="24"/>
      <c r="O5" s="29" t="s">
        <v>43</v>
      </c>
      <c r="P5" s="29"/>
      <c r="Q5" s="29"/>
      <c r="R5" s="29"/>
      <c r="S5" s="30" t="s">
        <v>44</v>
      </c>
      <c r="T5" s="30"/>
      <c r="U5" s="30"/>
      <c r="V5" s="30"/>
      <c r="W5" s="29" t="s">
        <v>45</v>
      </c>
      <c r="X5" s="29"/>
      <c r="Y5" s="29"/>
      <c r="Z5" s="24"/>
    </row>
    <row r="6" customFormat="false" ht="15" hidden="false" customHeight="true" outlineLevel="0" collapsed="false">
      <c r="A6" s="24"/>
      <c r="B6" s="31" t="n">
        <f aca="false">COUNTA('Eğitim Planı'!B6:B65)</f>
        <v>18</v>
      </c>
      <c r="C6" s="31"/>
      <c r="D6" s="31"/>
      <c r="E6" s="31"/>
      <c r="F6" s="32" t="n">
        <f aca="false">IFERROR(COUNTIF('Eğitim Planı'!J6:J65,"Tamamlandı")/COUNTA('Eğitim Planı'!B6:B65),0)</f>
        <v>0.666666666666667</v>
      </c>
      <c r="G6" s="32"/>
      <c r="H6" s="32"/>
      <c r="I6" s="32"/>
      <c r="J6" s="33" t="n">
        <f aca="false">COUNTIF('Eğitim Planı'!J6:J65,"Gecikti")</f>
        <v>2</v>
      </c>
      <c r="K6" s="33"/>
      <c r="L6" s="33"/>
      <c r="M6" s="33"/>
      <c r="N6" s="24"/>
      <c r="O6" s="34" t="n">
        <f aca="false">SUMPRODUCT(('Eğitim Planı'!J6:J65="Tamamlandı")*'Eğitim Planı'!G6:G65*'Eğitim Planı'!I6:I65)</f>
        <v>2094</v>
      </c>
      <c r="P6" s="34"/>
      <c r="Q6" s="34"/>
      <c r="R6" s="34"/>
      <c r="S6" s="33" t="n">
        <f aca="false">COUNTIF('Personel Kayıtları'!J6:J305,"Süresi doldu")</f>
        <v>9</v>
      </c>
      <c r="T6" s="33"/>
      <c r="U6" s="33"/>
      <c r="V6" s="33"/>
      <c r="W6" s="31" t="n">
        <f aca="false">COUNTIF('Personel Kayıtları'!J6:J305,"Yaklaşıyor")</f>
        <v>5</v>
      </c>
      <c r="X6" s="31"/>
      <c r="Y6" s="31"/>
      <c r="Z6" s="24"/>
    </row>
    <row r="7" customFormat="false" ht="15" hidden="false" customHeight="true" outlineLevel="0" collapsed="false">
      <c r="A7" s="24"/>
      <c r="B7" s="31"/>
      <c r="C7" s="31"/>
      <c r="D7" s="31"/>
      <c r="E7" s="31"/>
      <c r="F7" s="32"/>
      <c r="G7" s="32"/>
      <c r="H7" s="32"/>
      <c r="I7" s="32"/>
      <c r="J7" s="33"/>
      <c r="K7" s="33"/>
      <c r="L7" s="33"/>
      <c r="M7" s="33"/>
      <c r="N7" s="24"/>
      <c r="O7" s="34"/>
      <c r="P7" s="34"/>
      <c r="Q7" s="34"/>
      <c r="R7" s="34"/>
      <c r="S7" s="33"/>
      <c r="T7" s="33"/>
      <c r="U7" s="33"/>
      <c r="V7" s="33"/>
      <c r="W7" s="31"/>
      <c r="X7" s="31"/>
      <c r="Y7" s="31"/>
      <c r="Z7" s="24"/>
    </row>
    <row r="8" customFormat="false" ht="15" hidden="false" customHeight="true" outlineLevel="0" collapsed="false">
      <c r="A8" s="24"/>
      <c r="B8" s="35" t="str">
        <f aca="false">Listeler!$E$6&amp;" yılı"</f>
        <v>2026 yılı</v>
      </c>
      <c r="C8" s="35"/>
      <c r="D8" s="35"/>
      <c r="E8" s="35"/>
      <c r="F8" s="36" t="s">
        <v>46</v>
      </c>
      <c r="G8" s="36"/>
      <c r="H8" s="36"/>
      <c r="I8" s="36"/>
      <c r="J8" s="36" t="s">
        <v>47</v>
      </c>
      <c r="K8" s="36"/>
      <c r="L8" s="36"/>
      <c r="M8" s="36"/>
      <c r="N8" s="24"/>
      <c r="O8" s="35" t="s">
        <v>48</v>
      </c>
      <c r="P8" s="35"/>
      <c r="Q8" s="35"/>
      <c r="R8" s="35"/>
      <c r="S8" s="36" t="s">
        <v>49</v>
      </c>
      <c r="T8" s="36"/>
      <c r="U8" s="36"/>
      <c r="V8" s="36"/>
      <c r="W8" s="35" t="str">
        <f aca="false">Listeler!$E$7&amp;" gün içinde dolacak"</f>
        <v>60 gün içinde dolacak</v>
      </c>
      <c r="X8" s="35"/>
      <c r="Y8" s="35"/>
      <c r="Z8" s="24"/>
    </row>
    <row r="9" customFormat="false" ht="9.75" hidden="false" customHeight="true" outlineLevel="0" collapsed="false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customFormat="false" ht="15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customFormat="false" ht="15" hidden="false" customHeight="true" outlineLevel="0" collapsed="false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customFormat="false" ht="15" hidden="false" customHeight="true" outlineLevel="0" collapsed="false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customFormat="false" ht="15" hidden="false" customHeight="true" outlineLevel="0" collapsed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customFormat="false" ht="15" hidden="false" customHeight="true" outlineLevel="0" collapsed="false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customFormat="false" ht="15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customFormat="false" ht="1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customFormat="false" ht="1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customFormat="false" ht="1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customFormat="false" ht="1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customFormat="false" ht="1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customFormat="false" ht="1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customFormat="false" ht="1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customFormat="false" ht="1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customFormat="false" ht="1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customFormat="false" ht="1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customFormat="false" ht="1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customFormat="false" ht="15" hidden="false" customHeight="tru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customFormat="false" ht="15" hidden="false" customHeight="true" outlineLevel="0" collapsed="fals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customFormat="false" ht="15" hidden="false" customHeight="true" outlineLevel="0" collapsed="false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customFormat="false" ht="15" hidden="false" customHeight="true" outlineLevel="0" collapsed="false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customFormat="false" ht="15" hidden="false" customHeight="true" outlineLevel="0" collapsed="false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customFormat="false" ht="15" hidden="false" customHeight="true" outlineLevel="0" collapsed="false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customFormat="false" ht="15" hidden="false" customHeight="true" outlineLevel="0" collapsed="false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customFormat="false" ht="15" hidden="false" customHeight="tru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customFormat="false" ht="15" hidden="false" customHeight="true" outlineLevel="0" collapsed="false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customFormat="false" ht="15" hidden="false" customHeight="tru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customFormat="false" ht="15" hidden="false" customHeight="true" outlineLevel="0" collapsed="false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customFormat="false" ht="15" hidden="false" customHeight="tru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customFormat="false" ht="15" hidden="false" customHeight="true" outlineLevel="0" collapsed="false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customFormat="false" ht="15" hidden="false" customHeight="true" outlineLevel="0" collapsed="false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customFormat="false" ht="15" hidden="false" customHeight="true" outlineLevel="0" collapsed="false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customFormat="false" ht="19.5" hidden="false" customHeight="true" outlineLevel="0" collapsed="false">
      <c r="A42" s="24"/>
      <c r="B42" s="37" t="s">
        <v>50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24"/>
      <c r="O42" s="37" t="s">
        <v>51</v>
      </c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24"/>
    </row>
    <row r="43" customFormat="false" ht="21.75" hidden="false" customHeight="true" outlineLevel="0" collapsed="false">
      <c r="A43" s="24"/>
      <c r="B43" s="38" t="s">
        <v>52</v>
      </c>
      <c r="C43" s="38"/>
      <c r="D43" s="38"/>
      <c r="E43" s="38" t="s">
        <v>53</v>
      </c>
      <c r="F43" s="38"/>
      <c r="G43" s="38"/>
      <c r="H43" s="38"/>
      <c r="I43" s="38"/>
      <c r="J43" s="38" t="s">
        <v>54</v>
      </c>
      <c r="K43" s="38"/>
      <c r="L43" s="38" t="s">
        <v>55</v>
      </c>
      <c r="M43" s="38"/>
      <c r="N43" s="24"/>
      <c r="O43" s="38" t="s">
        <v>53</v>
      </c>
      <c r="P43" s="38"/>
      <c r="Q43" s="38"/>
      <c r="R43" s="38"/>
      <c r="S43" s="38"/>
      <c r="T43" s="38"/>
      <c r="U43" s="38" t="s">
        <v>56</v>
      </c>
      <c r="V43" s="38"/>
      <c r="W43" s="38" t="s">
        <v>57</v>
      </c>
      <c r="X43" s="38"/>
      <c r="Y43" s="38"/>
      <c r="Z43" s="24"/>
    </row>
    <row r="44" customFormat="false" ht="15" hidden="false" customHeight="true" outlineLevel="0" collapsed="false">
      <c r="A44" s="24"/>
      <c r="B44" s="39" t="str">
        <f aca="false">Hesap!W2</f>
        <v>Murat Doğan</v>
      </c>
      <c r="C44" s="39"/>
      <c r="D44" s="39"/>
      <c r="E44" s="39" t="str">
        <f aca="false">Hesap!X2</f>
        <v>Yüksekte çalışma</v>
      </c>
      <c r="F44" s="39"/>
      <c r="G44" s="39"/>
      <c r="H44" s="39"/>
      <c r="I44" s="39"/>
      <c r="J44" s="40" t="n">
        <f aca="false">IF(Hesap!Y2="","",Hesap!Y2)</f>
        <v>46032</v>
      </c>
      <c r="K44" s="40"/>
      <c r="L44" s="41" t="str">
        <f aca="false">Hesap!Z2</f>
        <v>Süresi doldu</v>
      </c>
      <c r="M44" s="41"/>
      <c r="N44" s="24"/>
      <c r="O44" s="39" t="str">
        <f aca="false">IFERROR(INDEX('Eğitim Planı'!$B6:$B65,MATCH(1,Hesap!Q$2:Q$61,0)),"")</f>
        <v>İlk yardım (belgeli) yenileme</v>
      </c>
      <c r="P44" s="39"/>
      <c r="Q44" s="39"/>
      <c r="R44" s="39"/>
      <c r="S44" s="39"/>
      <c r="T44" s="39"/>
      <c r="U44" s="40" t="n">
        <f aca="false">IFERROR(INDEX('Eğitim Planı'!$F6:$F65,MATCH(1,Hesap!Q$2:Q$61,0)),"")</f>
        <v>46286</v>
      </c>
      <c r="V44" s="40"/>
      <c r="W44" s="39" t="str">
        <f aca="false">IFERROR(INDEX('Eğitim Planı'!$E6:$E65,MATCH(1,Hesap!Q$2:Q$61,0)),"")</f>
        <v>Dış eğitim</v>
      </c>
      <c r="X44" s="39"/>
      <c r="Y44" s="39"/>
      <c r="Z44" s="24"/>
    </row>
    <row r="45" customFormat="false" ht="15" hidden="false" customHeight="true" outlineLevel="0" collapsed="false">
      <c r="A45" s="24"/>
      <c r="B45" s="39" t="str">
        <f aca="false">Hesap!W3</f>
        <v>Pınar Tekin</v>
      </c>
      <c r="C45" s="39"/>
      <c r="D45" s="39"/>
      <c r="E45" s="39" t="str">
        <f aca="false">Hesap!X3</f>
        <v>Yüksekte çalışma</v>
      </c>
      <c r="F45" s="39"/>
      <c r="G45" s="39"/>
      <c r="H45" s="39"/>
      <c r="I45" s="39"/>
      <c r="J45" s="40" t="n">
        <f aca="false">IF(Hesap!Y3="","",Hesap!Y3)</f>
        <v>46032</v>
      </c>
      <c r="K45" s="40"/>
      <c r="L45" s="41" t="str">
        <f aca="false">Hesap!Z3</f>
        <v>Süresi doldu</v>
      </c>
      <c r="M45" s="41"/>
      <c r="N45" s="24"/>
      <c r="O45" s="39" t="str">
        <f aca="false">IFERROR(INDEX('Eğitim Planı'!$B6:$B65,MATCH(2,Hesap!Q$2:Q$61,0)),"")</f>
        <v>Yangın ve tahliye tatbikatı</v>
      </c>
      <c r="P45" s="39"/>
      <c r="Q45" s="39"/>
      <c r="R45" s="39"/>
      <c r="S45" s="39"/>
      <c r="T45" s="39"/>
      <c r="U45" s="40" t="n">
        <f aca="false">IFERROR(INDEX('Eğitim Planı'!$F6:$F65,MATCH(2,Hesap!Q$2:Q$61,0)),"")</f>
        <v>46300</v>
      </c>
      <c r="V45" s="40"/>
      <c r="W45" s="39" t="str">
        <f aca="false">IFERROR(INDEX('Eğitim Planı'!$E6:$E65,MATCH(2,Hesap!Q$2:Q$61,0)),"")</f>
        <v>İSG uzmanı</v>
      </c>
      <c r="X45" s="39"/>
      <c r="Y45" s="39"/>
      <c r="Z45" s="24"/>
    </row>
    <row r="46" customFormat="false" ht="15" hidden="false" customHeight="true" outlineLevel="0" collapsed="false">
      <c r="A46" s="24"/>
      <c r="B46" s="39" t="str">
        <f aca="false">Hesap!W4</f>
        <v>Ayşe Demir</v>
      </c>
      <c r="C46" s="39"/>
      <c r="D46" s="39"/>
      <c r="E46" s="39" t="str">
        <f aca="false">Hesap!X4</f>
        <v>İSG temel eğitimi</v>
      </c>
      <c r="F46" s="39"/>
      <c r="G46" s="39"/>
      <c r="H46" s="39"/>
      <c r="I46" s="39"/>
      <c r="J46" s="40" t="n">
        <f aca="false">IF(Hesap!Y4="","",Hesap!Y4)</f>
        <v>46280</v>
      </c>
      <c r="K46" s="40"/>
      <c r="L46" s="41" t="str">
        <f aca="false">Hesap!Z4</f>
        <v>Süresi doldu</v>
      </c>
      <c r="M46" s="41"/>
      <c r="N46" s="24"/>
      <c r="O46" s="39" t="str">
        <f aca="false">IFERROR(INDEX('Eğitim Planı'!$B6:$B65,MATCH(3,Hesap!Q$2:Q$61,0)),"")</f>
        <v/>
      </c>
      <c r="P46" s="39"/>
      <c r="Q46" s="39"/>
      <c r="R46" s="39"/>
      <c r="S46" s="39"/>
      <c r="T46" s="39"/>
      <c r="U46" s="40" t="str">
        <f aca="false">IFERROR(INDEX('Eğitim Planı'!$F6:$F65,MATCH(3,Hesap!Q$2:Q$61,0)),"")</f>
        <v/>
      </c>
      <c r="V46" s="40"/>
      <c r="W46" s="39" t="str">
        <f aca="false">IFERROR(INDEX('Eğitim Planı'!$E6:$E65,MATCH(3,Hesap!Q$2:Q$61,0)),"")</f>
        <v/>
      </c>
      <c r="X46" s="39"/>
      <c r="Y46" s="39"/>
      <c r="Z46" s="24"/>
    </row>
    <row r="47" customFormat="false" ht="15" hidden="false" customHeight="true" outlineLevel="0" collapsed="false">
      <c r="A47" s="24"/>
      <c r="B47" s="39" t="str">
        <f aca="false">Hesap!W5</f>
        <v>Gamze Polat</v>
      </c>
      <c r="C47" s="39"/>
      <c r="D47" s="39"/>
      <c r="E47" s="39" t="str">
        <f aca="false">Hesap!X5</f>
        <v>İSG temel eğitimi</v>
      </c>
      <c r="F47" s="39"/>
      <c r="G47" s="39"/>
      <c r="H47" s="39"/>
      <c r="I47" s="39"/>
      <c r="J47" s="40" t="n">
        <f aca="false">IF(Hesap!Y5="","",Hesap!Y5)</f>
        <v>46280</v>
      </c>
      <c r="K47" s="40"/>
      <c r="L47" s="41" t="str">
        <f aca="false">Hesap!Z5</f>
        <v>Süresi doldu</v>
      </c>
      <c r="M47" s="41"/>
      <c r="N47" s="24"/>
      <c r="O47" s="39" t="str">
        <f aca="false">IFERROR(INDEX('Eğitim Planı'!$B6:$B65,MATCH(4,Hesap!Q$2:Q$61,0)),"")</f>
        <v/>
      </c>
      <c r="P47" s="39"/>
      <c r="Q47" s="39"/>
      <c r="R47" s="39"/>
      <c r="S47" s="39"/>
      <c r="T47" s="39"/>
      <c r="U47" s="40" t="str">
        <f aca="false">IFERROR(INDEX('Eğitim Planı'!$F6:$F65,MATCH(4,Hesap!Q$2:Q$61,0)),"")</f>
        <v/>
      </c>
      <c r="V47" s="40"/>
      <c r="W47" s="39" t="str">
        <f aca="false">IFERROR(INDEX('Eğitim Planı'!$E6:$E65,MATCH(4,Hesap!Q$2:Q$61,0)),"")</f>
        <v/>
      </c>
      <c r="X47" s="39"/>
      <c r="Y47" s="39"/>
      <c r="Z47" s="24"/>
    </row>
    <row r="48" customFormat="false" ht="15" hidden="false" customHeight="true" outlineLevel="0" collapsed="false">
      <c r="A48" s="24"/>
      <c r="B48" s="39" t="str">
        <f aca="false">Hesap!W6</f>
        <v>Büşra Erdem</v>
      </c>
      <c r="C48" s="39"/>
      <c r="D48" s="39"/>
      <c r="E48" s="39" t="str">
        <f aca="false">Hesap!X6</f>
        <v>İSG temel eğitimi</v>
      </c>
      <c r="F48" s="39"/>
      <c r="G48" s="39"/>
      <c r="H48" s="39"/>
      <c r="I48" s="39"/>
      <c r="J48" s="40" t="n">
        <f aca="false">IF(Hesap!Y6="","",Hesap!Y6)</f>
        <v>46280</v>
      </c>
      <c r="K48" s="40"/>
      <c r="L48" s="41" t="str">
        <f aca="false">Hesap!Z6</f>
        <v>Süresi doldu</v>
      </c>
      <c r="M48" s="41"/>
      <c r="N48" s="24"/>
      <c r="O48" s="39" t="str">
        <f aca="false">IFERROR(INDEX('Eğitim Planı'!$B6:$B65,MATCH(5,Hesap!Q$2:Q$61,0)),"")</f>
        <v/>
      </c>
      <c r="P48" s="39"/>
      <c r="Q48" s="39"/>
      <c r="R48" s="39"/>
      <c r="S48" s="39"/>
      <c r="T48" s="39"/>
      <c r="U48" s="40" t="str">
        <f aca="false">IFERROR(INDEX('Eğitim Planı'!$F6:$F65,MATCH(5,Hesap!Q$2:Q$61,0)),"")</f>
        <v/>
      </c>
      <c r="V48" s="40"/>
      <c r="W48" s="39" t="str">
        <f aca="false">IFERROR(INDEX('Eğitim Planı'!$E6:$E65,MATCH(5,Hesap!Q$2:Q$61,0)),"")</f>
        <v/>
      </c>
      <c r="X48" s="39"/>
      <c r="Y48" s="39"/>
      <c r="Z48" s="24"/>
    </row>
    <row r="49" customFormat="false" ht="15" hidden="false" customHeight="true" outlineLevel="0" collapsed="false">
      <c r="A49" s="24"/>
      <c r="B49" s="39" t="str">
        <f aca="false">Hesap!W7</f>
        <v>Tolga Güneş</v>
      </c>
      <c r="C49" s="39"/>
      <c r="D49" s="39"/>
      <c r="E49" s="39" t="str">
        <f aca="false">Hesap!X7</f>
        <v>İSG temel eğitimi</v>
      </c>
      <c r="F49" s="39"/>
      <c r="G49" s="39"/>
      <c r="H49" s="39"/>
      <c r="I49" s="39"/>
      <c r="J49" s="40" t="n">
        <f aca="false">IF(Hesap!Y7="","",Hesap!Y7)</f>
        <v>46280</v>
      </c>
      <c r="K49" s="40"/>
      <c r="L49" s="41" t="str">
        <f aca="false">Hesap!Z7</f>
        <v>Süresi doldu</v>
      </c>
      <c r="M49" s="41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customFormat="false" ht="19.5" hidden="false" customHeight="true" outlineLevel="0" collapsed="false">
      <c r="A50" s="24"/>
      <c r="B50" s="39" t="str">
        <f aca="false">Hesap!W8</f>
        <v>Pınar Tekin</v>
      </c>
      <c r="C50" s="39"/>
      <c r="D50" s="39"/>
      <c r="E50" s="39" t="str">
        <f aca="false">Hesap!X8</f>
        <v>İSG temel eğitimi</v>
      </c>
      <c r="F50" s="39"/>
      <c r="G50" s="39"/>
      <c r="H50" s="39"/>
      <c r="I50" s="39"/>
      <c r="J50" s="40" t="n">
        <f aca="false">IF(Hesap!Y8="","",Hesap!Y8)</f>
        <v>46280</v>
      </c>
      <c r="K50" s="40"/>
      <c r="L50" s="41" t="str">
        <f aca="false">Hesap!Z8</f>
        <v>Süresi doldu</v>
      </c>
      <c r="M50" s="41"/>
      <c r="N50" s="24"/>
      <c r="O50" s="37" t="s">
        <v>58</v>
      </c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24"/>
    </row>
    <row r="51" customFormat="false" ht="21.75" hidden="false" customHeight="true" outlineLevel="0" collapsed="false">
      <c r="A51" s="24"/>
      <c r="B51" s="39" t="str">
        <f aca="false">Hesap!W9</f>
        <v>Hande Yavuz</v>
      </c>
      <c r="C51" s="39"/>
      <c r="D51" s="39"/>
      <c r="E51" s="39" t="str">
        <f aca="false">Hesap!X9</f>
        <v>İSG temel eğitimi</v>
      </c>
      <c r="F51" s="39"/>
      <c r="G51" s="39"/>
      <c r="H51" s="39"/>
      <c r="I51" s="39"/>
      <c r="J51" s="40" t="n">
        <f aca="false">IF(Hesap!Y9="","",Hesap!Y9)</f>
        <v>46280</v>
      </c>
      <c r="K51" s="40"/>
      <c r="L51" s="41" t="str">
        <f aca="false">Hesap!Z9</f>
        <v>Süresi doldu</v>
      </c>
      <c r="M51" s="41"/>
      <c r="N51" s="24"/>
      <c r="O51" s="38" t="s">
        <v>53</v>
      </c>
      <c r="P51" s="38"/>
      <c r="Q51" s="38"/>
      <c r="R51" s="38"/>
      <c r="S51" s="38"/>
      <c r="T51" s="38"/>
      <c r="U51" s="38"/>
      <c r="V51" s="38"/>
      <c r="W51" s="38" t="s">
        <v>59</v>
      </c>
      <c r="X51" s="38"/>
      <c r="Y51" s="38"/>
      <c r="Z51" s="24"/>
    </row>
    <row r="52" customFormat="false" ht="15" hidden="false" customHeight="true" outlineLevel="0" collapsed="false">
      <c r="A52" s="24"/>
      <c r="B52" s="39" t="str">
        <f aca="false">Hesap!W10</f>
        <v>Zeynep Arslan</v>
      </c>
      <c r="C52" s="39"/>
      <c r="D52" s="39"/>
      <c r="E52" s="39" t="str">
        <f aca="false">Hesap!X10</f>
        <v>İlk yardım</v>
      </c>
      <c r="F52" s="39"/>
      <c r="G52" s="39"/>
      <c r="H52" s="39"/>
      <c r="I52" s="39"/>
      <c r="J52" s="40" t="n">
        <f aca="false">IF(Hesap!Y10="","",Hesap!Y10)</f>
        <v>46297</v>
      </c>
      <c r="K52" s="40"/>
      <c r="L52" s="41" t="str">
        <f aca="false">Hesap!Z10</f>
        <v>Süresi doldu</v>
      </c>
      <c r="M52" s="41"/>
      <c r="N52" s="24"/>
      <c r="O52" s="39" t="str">
        <f aca="false">IFERROR(INDEX('Eğitim Planı'!$B6:$B65,MATCH(1,Hesap!R$2:R$61,0)),"")</f>
        <v>Ölçüm sistemleri analizi (MSA)</v>
      </c>
      <c r="P52" s="39"/>
      <c r="Q52" s="39"/>
      <c r="R52" s="39"/>
      <c r="S52" s="39"/>
      <c r="T52" s="39"/>
      <c r="U52" s="39"/>
      <c r="V52" s="39"/>
      <c r="W52" s="40" t="n">
        <f aca="false">IFERROR(INDEX('Eğitim Planı'!$K6:$K65,MATCH(1,Hesap!R$2:R$61,0)),"")</f>
        <v>46309</v>
      </c>
      <c r="X52" s="40"/>
      <c r="Y52" s="40"/>
      <c r="Z52" s="24"/>
    </row>
    <row r="53" customFormat="false" ht="15" hidden="false" customHeight="true" outlineLevel="0" collapsed="false">
      <c r="A53" s="24"/>
      <c r="B53" s="39" t="str">
        <f aca="false">Hesap!W11</f>
        <v>Kerem Uçar</v>
      </c>
      <c r="C53" s="39"/>
      <c r="D53" s="39"/>
      <c r="E53" s="39" t="str">
        <f aca="false">Hesap!X11</f>
        <v>İSG temel eğitimi</v>
      </c>
      <c r="F53" s="39"/>
      <c r="G53" s="39"/>
      <c r="H53" s="39"/>
      <c r="I53" s="39"/>
      <c r="J53" s="40" t="n">
        <f aca="false">IF(Hesap!Y11="","",Hesap!Y11)</f>
        <v>46329</v>
      </c>
      <c r="K53" s="40"/>
      <c r="L53" s="41" t="str">
        <f aca="false">Hesap!Z11</f>
        <v>Yaklaşıyor</v>
      </c>
      <c r="M53" s="41"/>
      <c r="N53" s="24"/>
      <c r="O53" s="39" t="str">
        <f aca="false">IFERROR(INDEX('Eğitim Planı'!$B6:$B65,MATCH(2,Hesap!R$2:R$61,0)),"")</f>
        <v/>
      </c>
      <c r="P53" s="39"/>
      <c r="Q53" s="39"/>
      <c r="R53" s="39"/>
      <c r="S53" s="39"/>
      <c r="T53" s="39"/>
      <c r="U53" s="39"/>
      <c r="V53" s="39"/>
      <c r="W53" s="40" t="str">
        <f aca="false">IFERROR(INDEX('Eğitim Planı'!$K6:$K65,MATCH(2,Hesap!R$2:R$61,0)),"")</f>
        <v/>
      </c>
      <c r="X53" s="40"/>
      <c r="Y53" s="40"/>
      <c r="Z53" s="24"/>
    </row>
    <row r="54" customFormat="false" ht="1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39" t="str">
        <f aca="false">IFERROR(INDEX('Eğitim Planı'!$B6:$B65,MATCH(3,Hesap!R$2:R$61,0)),"")</f>
        <v/>
      </c>
      <c r="P54" s="39"/>
      <c r="Q54" s="39"/>
      <c r="R54" s="39"/>
      <c r="S54" s="39"/>
      <c r="T54" s="39"/>
      <c r="U54" s="39"/>
      <c r="V54" s="39"/>
      <c r="W54" s="40" t="str">
        <f aca="false">IFERROR(INDEX('Eğitim Planı'!$K6:$K65,MATCH(3,Hesap!R$2:R$61,0)),"")</f>
        <v/>
      </c>
      <c r="X54" s="40"/>
      <c r="Y54" s="40"/>
      <c r="Z54" s="24"/>
    </row>
    <row r="55" customFormat="false" ht="1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39" t="str">
        <f aca="false">IFERROR(INDEX('Eğitim Planı'!$B6:$B65,MATCH(4,Hesap!R$2:R$61,0)),"")</f>
        <v/>
      </c>
      <c r="P55" s="39"/>
      <c r="Q55" s="39"/>
      <c r="R55" s="39"/>
      <c r="S55" s="39"/>
      <c r="T55" s="39"/>
      <c r="U55" s="39"/>
      <c r="V55" s="39"/>
      <c r="W55" s="40" t="str">
        <f aca="false">IFERROR(INDEX('Eğitim Planı'!$K6:$K65,MATCH(4,Hesap!R$2:R$61,0)),"")</f>
        <v/>
      </c>
      <c r="X55" s="40"/>
      <c r="Y55" s="40"/>
      <c r="Z55" s="24"/>
    </row>
    <row r="56" customFormat="false" ht="1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customFormat="false" ht="1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customFormat="false" ht="15" hidden="false" customHeight="true" outlineLevel="0" collapsed="false">
      <c r="A58" s="42" t="s">
        <v>60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24"/>
    </row>
    <row r="59" customFormat="false" ht="1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customFormat="false" ht="1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</sheetData>
  <sheetProtection sheet="true" formatCells="false" formatColumns="false" formatRows="false" insertRows="false" deleteRows="false" sort="false" autoFilter="false"/>
  <mergeCells count="105">
    <mergeCell ref="A1:T1"/>
    <mergeCell ref="U1:Y1"/>
    <mergeCell ref="A2:R2"/>
    <mergeCell ref="S2:Y2"/>
    <mergeCell ref="B3:C3"/>
    <mergeCell ref="D3:E3"/>
    <mergeCell ref="F3:G3"/>
    <mergeCell ref="H3:I3"/>
    <mergeCell ref="J3:K3"/>
    <mergeCell ref="L3:M3"/>
    <mergeCell ref="W4:X4"/>
    <mergeCell ref="B5:E5"/>
    <mergeCell ref="F5:I5"/>
    <mergeCell ref="J5:M5"/>
    <mergeCell ref="O5:R5"/>
    <mergeCell ref="S5:V5"/>
    <mergeCell ref="W5:Y5"/>
    <mergeCell ref="B6:E7"/>
    <mergeCell ref="F6:I7"/>
    <mergeCell ref="J6:M7"/>
    <mergeCell ref="O6:R7"/>
    <mergeCell ref="S6:V7"/>
    <mergeCell ref="W6:Y7"/>
    <mergeCell ref="B8:E8"/>
    <mergeCell ref="F8:I8"/>
    <mergeCell ref="J8:M8"/>
    <mergeCell ref="O8:R8"/>
    <mergeCell ref="S8:V8"/>
    <mergeCell ref="W8:Y8"/>
    <mergeCell ref="B42:M42"/>
    <mergeCell ref="O42:Y42"/>
    <mergeCell ref="B43:D43"/>
    <mergeCell ref="E43:I43"/>
    <mergeCell ref="J43:K43"/>
    <mergeCell ref="L43:M43"/>
    <mergeCell ref="O43:T43"/>
    <mergeCell ref="U43:V43"/>
    <mergeCell ref="W43:Y43"/>
    <mergeCell ref="B44:D44"/>
    <mergeCell ref="E44:I44"/>
    <mergeCell ref="J44:K44"/>
    <mergeCell ref="L44:M44"/>
    <mergeCell ref="O44:T44"/>
    <mergeCell ref="U44:V44"/>
    <mergeCell ref="W44:Y44"/>
    <mergeCell ref="B45:D45"/>
    <mergeCell ref="E45:I45"/>
    <mergeCell ref="J45:K45"/>
    <mergeCell ref="L45:M45"/>
    <mergeCell ref="O45:T45"/>
    <mergeCell ref="U45:V45"/>
    <mergeCell ref="W45:Y45"/>
    <mergeCell ref="B46:D46"/>
    <mergeCell ref="E46:I46"/>
    <mergeCell ref="J46:K46"/>
    <mergeCell ref="L46:M46"/>
    <mergeCell ref="O46:T46"/>
    <mergeCell ref="U46:V46"/>
    <mergeCell ref="W46:Y46"/>
    <mergeCell ref="B47:D47"/>
    <mergeCell ref="E47:I47"/>
    <mergeCell ref="J47:K47"/>
    <mergeCell ref="L47:M47"/>
    <mergeCell ref="O47:T47"/>
    <mergeCell ref="U47:V47"/>
    <mergeCell ref="W47:Y47"/>
    <mergeCell ref="B48:D48"/>
    <mergeCell ref="E48:I48"/>
    <mergeCell ref="J48:K48"/>
    <mergeCell ref="L48:M48"/>
    <mergeCell ref="O48:T48"/>
    <mergeCell ref="U48:V48"/>
    <mergeCell ref="W48:Y48"/>
    <mergeCell ref="B49:D49"/>
    <mergeCell ref="E49:I49"/>
    <mergeCell ref="J49:K49"/>
    <mergeCell ref="L49:M49"/>
    <mergeCell ref="B50:D50"/>
    <mergeCell ref="E50:I50"/>
    <mergeCell ref="J50:K50"/>
    <mergeCell ref="L50:M50"/>
    <mergeCell ref="O50:Y50"/>
    <mergeCell ref="B51:D51"/>
    <mergeCell ref="E51:I51"/>
    <mergeCell ref="J51:K51"/>
    <mergeCell ref="L51:M51"/>
    <mergeCell ref="O51:V51"/>
    <mergeCell ref="W51:Y51"/>
    <mergeCell ref="B52:D52"/>
    <mergeCell ref="E52:I52"/>
    <mergeCell ref="J52:K52"/>
    <mergeCell ref="L52:M52"/>
    <mergeCell ref="O52:V52"/>
    <mergeCell ref="W52:Y52"/>
    <mergeCell ref="B53:D53"/>
    <mergeCell ref="E53:I53"/>
    <mergeCell ref="J53:K53"/>
    <mergeCell ref="L53:M53"/>
    <mergeCell ref="O53:V53"/>
    <mergeCell ref="W53:Y53"/>
    <mergeCell ref="O54:V54"/>
    <mergeCell ref="W54:Y54"/>
    <mergeCell ref="O55:V55"/>
    <mergeCell ref="W55:Y55"/>
    <mergeCell ref="A58:Y58"/>
  </mergeCells>
  <conditionalFormatting sqref="L44:L53">
    <cfRule type="cellIs" priority="2" operator="equal" aboveAverage="0" equalAverage="0" bottom="0" percent="0" rank="0" text="" dxfId="0">
      <formula>"Geçerli"</formula>
    </cfRule>
    <cfRule type="cellIs" priority="3" operator="equal" aboveAverage="0" equalAverage="0" bottom="0" percent="0" rank="0" text="" dxfId="1">
      <formula>"Süresi doldu"</formula>
    </cfRule>
    <cfRule type="cellIs" priority="4" operator="equal" aboveAverage="0" equalAverage="0" bottom="0" percent="0" rank="0" text="" dxfId="2">
      <formula>"Yaklaşıyor"</formula>
    </cfRule>
  </conditionalFormatting>
  <hyperlinks>
    <hyperlink ref="B3" location="'Dashboard'!A1" display="Dashboard"/>
    <hyperlink ref="D3" location="'Eğitim Planı'!A1" display="·  Eğitim Planı"/>
    <hyperlink ref="F3" location="'Katılım Formu'!A1" display="·  Katılım Formu"/>
    <hyperlink ref="H3" location="'Personel Kayıtları'!A1" display="·  Personel Kayıtları"/>
    <hyperlink ref="J3" location="'Listeler'!A1" display="·  Listeler"/>
    <hyperlink ref="L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8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1" min="10" style="0" width="12"/>
    <col collapsed="false" customWidth="true" hidden="false" outlineLevel="0" max="12" min="12" style="0" width="13"/>
    <col collapsed="false" customWidth="true" hidden="false" outlineLevel="0" max="13" min="13" style="0" width="24"/>
  </cols>
  <sheetData>
    <row r="1" customFormat="false" ht="33.75" hidden="false" customHeight="true" outlineLevel="0" collapsed="false">
      <c r="A1" s="20" t="s">
        <v>61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customFormat="false" ht="19.5" hidden="false" customHeight="true" outlineLevel="0" collapsed="false">
      <c r="A2" s="22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false" outlineLevel="0" collapsed="false">
      <c r="A3" s="43" t="s">
        <v>33</v>
      </c>
      <c r="B3" s="44" t="s">
        <v>34</v>
      </c>
      <c r="C3" s="43" t="s">
        <v>35</v>
      </c>
      <c r="D3" s="43" t="s">
        <v>36</v>
      </c>
      <c r="E3" s="43" t="s">
        <v>37</v>
      </c>
      <c r="F3" s="43" t="s">
        <v>38</v>
      </c>
      <c r="J3" s="45" t="s">
        <v>39</v>
      </c>
      <c r="K3" s="46" t="n">
        <f aca="false">Listeler!$E$5</f>
        <v>46323</v>
      </c>
      <c r="L3" s="46"/>
    </row>
    <row r="4" customFormat="false" ht="15" hidden="false" customHeight="false" outlineLevel="0" collapsed="false">
      <c r="A4" s="47" t="s">
        <v>63</v>
      </c>
    </row>
    <row r="5" customFormat="false" ht="30" hidden="false" customHeight="true" outlineLevel="0" collapsed="false">
      <c r="A5" s="38" t="s">
        <v>64</v>
      </c>
      <c r="B5" s="38" t="s">
        <v>65</v>
      </c>
      <c r="C5" s="38" t="s">
        <v>66</v>
      </c>
      <c r="D5" s="38" t="s">
        <v>67</v>
      </c>
      <c r="E5" s="38" t="s">
        <v>57</v>
      </c>
      <c r="F5" s="38" t="s">
        <v>56</v>
      </c>
      <c r="G5" s="38" t="s">
        <v>68</v>
      </c>
      <c r="H5" s="38" t="s">
        <v>69</v>
      </c>
      <c r="I5" s="38" t="s">
        <v>70</v>
      </c>
      <c r="J5" s="38" t="s">
        <v>55</v>
      </c>
      <c r="K5" s="38" t="s">
        <v>71</v>
      </c>
      <c r="L5" s="38" t="s">
        <v>72</v>
      </c>
      <c r="M5" s="38" t="s">
        <v>73</v>
      </c>
    </row>
    <row r="6" customFormat="false" ht="15" hidden="false" customHeight="false" outlineLevel="0" collapsed="false">
      <c r="A6" s="48" t="n">
        <f aca="false">IF(B6="","",ROW()-5)</f>
        <v>1</v>
      </c>
      <c r="B6" s="49" t="s">
        <v>74</v>
      </c>
      <c r="C6" s="50" t="s">
        <v>75</v>
      </c>
      <c r="D6" s="49" t="s">
        <v>76</v>
      </c>
      <c r="E6" s="49" t="s">
        <v>77</v>
      </c>
      <c r="F6" s="51" t="n">
        <v>46034</v>
      </c>
      <c r="G6" s="50" t="n">
        <v>16</v>
      </c>
      <c r="H6" s="51" t="n">
        <v>46035</v>
      </c>
      <c r="I6" s="50" t="n">
        <v>48</v>
      </c>
      <c r="J6" s="52" t="str">
        <f aca="false">IF(B6="","",IF(H6&lt;&gt;"","Tamamlandı",IF(F6&lt;Listeler!$E$5,"Gecikti","Planlandı")))</f>
        <v>Tamamlandı</v>
      </c>
      <c r="K6" s="51" t="n">
        <v>46066</v>
      </c>
      <c r="L6" s="50" t="s">
        <v>78</v>
      </c>
      <c r="M6" s="49"/>
    </row>
    <row r="7" customFormat="false" ht="15" hidden="false" customHeight="false" outlineLevel="0" collapsed="false">
      <c r="A7" s="48" t="n">
        <f aca="false">IF(B7="","",ROW()-5)</f>
        <v>2</v>
      </c>
      <c r="B7" s="49" t="s">
        <v>79</v>
      </c>
      <c r="C7" s="50" t="s">
        <v>80</v>
      </c>
      <c r="D7" s="49" t="s">
        <v>81</v>
      </c>
      <c r="E7" s="49" t="s">
        <v>82</v>
      </c>
      <c r="F7" s="51" t="n">
        <v>46041</v>
      </c>
      <c r="G7" s="50" t="n">
        <v>4</v>
      </c>
      <c r="H7" s="51" t="n">
        <v>46041</v>
      </c>
      <c r="I7" s="50" t="n">
        <v>5</v>
      </c>
      <c r="J7" s="52" t="str">
        <f aca="false">IF(B7="","",IF(H7&lt;&gt;"","Tamamlandı",IF(F7&lt;Listeler!$E$5,"Gecikti","Planlandı")))</f>
        <v>Tamamlandı</v>
      </c>
      <c r="K7" s="51" t="n">
        <v>46072</v>
      </c>
      <c r="L7" s="50" t="s">
        <v>78</v>
      </c>
      <c r="M7" s="49"/>
    </row>
    <row r="8" customFormat="false" ht="15" hidden="false" customHeight="false" outlineLevel="0" collapsed="false">
      <c r="A8" s="48" t="n">
        <f aca="false">IF(B8="","",ROW()-5)</f>
        <v>3</v>
      </c>
      <c r="B8" s="49" t="s">
        <v>83</v>
      </c>
      <c r="C8" s="50" t="s">
        <v>75</v>
      </c>
      <c r="D8" s="49" t="s">
        <v>76</v>
      </c>
      <c r="E8" s="49" t="s">
        <v>77</v>
      </c>
      <c r="F8" s="51" t="n">
        <v>46062</v>
      </c>
      <c r="G8" s="50" t="n">
        <v>16</v>
      </c>
      <c r="H8" s="51" t="n">
        <v>46063</v>
      </c>
      <c r="I8" s="50" t="n">
        <v>52</v>
      </c>
      <c r="J8" s="52" t="str">
        <f aca="false">IF(B8="","",IF(H8&lt;&gt;"","Tamamlandı",IF(F8&lt;Listeler!$E$5,"Gecikti","Planlandı")))</f>
        <v>Tamamlandı</v>
      </c>
      <c r="K8" s="51" t="n">
        <v>46091</v>
      </c>
      <c r="L8" s="50" t="s">
        <v>78</v>
      </c>
      <c r="M8" s="49"/>
    </row>
    <row r="9" customFormat="false" ht="15" hidden="false" customHeight="false" outlineLevel="0" collapsed="false">
      <c r="A9" s="48" t="n">
        <f aca="false">IF(B9="","",ROW()-5)</f>
        <v>4</v>
      </c>
      <c r="B9" s="49" t="s">
        <v>84</v>
      </c>
      <c r="C9" s="50" t="s">
        <v>85</v>
      </c>
      <c r="D9" s="49" t="s">
        <v>86</v>
      </c>
      <c r="E9" s="49" t="s">
        <v>87</v>
      </c>
      <c r="F9" s="51" t="n">
        <v>46090</v>
      </c>
      <c r="G9" s="50" t="n">
        <v>8</v>
      </c>
      <c r="H9" s="51" t="n">
        <v>46091</v>
      </c>
      <c r="I9" s="50" t="n">
        <v>14</v>
      </c>
      <c r="J9" s="52" t="str">
        <f aca="false">IF(B9="","",IF(H9&lt;&gt;"","Tamamlandı",IF(F9&lt;Listeler!$E$5,"Gecikti","Planlandı")))</f>
        <v>Tamamlandı</v>
      </c>
      <c r="K9" s="51" t="n">
        <v>46122</v>
      </c>
      <c r="L9" s="50" t="s">
        <v>78</v>
      </c>
      <c r="M9" s="49"/>
    </row>
    <row r="10" customFormat="false" ht="15" hidden="false" customHeight="false" outlineLevel="0" collapsed="false">
      <c r="A10" s="48" t="n">
        <f aca="false">IF(B10="","",ROW()-5)</f>
        <v>5</v>
      </c>
      <c r="B10" s="49" t="s">
        <v>88</v>
      </c>
      <c r="C10" s="50" t="s">
        <v>80</v>
      </c>
      <c r="D10" s="49" t="s">
        <v>81</v>
      </c>
      <c r="E10" s="49" t="s">
        <v>82</v>
      </c>
      <c r="F10" s="51" t="n">
        <v>46097</v>
      </c>
      <c r="G10" s="50" t="n">
        <v>4</v>
      </c>
      <c r="H10" s="51" t="n">
        <v>46097</v>
      </c>
      <c r="I10" s="50" t="n">
        <v>7</v>
      </c>
      <c r="J10" s="52" t="str">
        <f aca="false">IF(B10="","",IF(H10&lt;&gt;"","Tamamlandı",IF(F10&lt;Listeler!$E$5,"Gecikti","Planlandı")))</f>
        <v>Tamamlandı</v>
      </c>
      <c r="K10" s="51" t="n">
        <v>46128</v>
      </c>
      <c r="L10" s="50" t="s">
        <v>78</v>
      </c>
      <c r="M10" s="49"/>
    </row>
    <row r="11" customFormat="false" ht="23.85" hidden="false" customHeight="false" outlineLevel="0" collapsed="false">
      <c r="A11" s="48" t="n">
        <f aca="false">IF(B11="","",ROW()-5)</f>
        <v>6</v>
      </c>
      <c r="B11" s="49" t="s">
        <v>89</v>
      </c>
      <c r="C11" s="50" t="s">
        <v>90</v>
      </c>
      <c r="D11" s="49" t="s">
        <v>91</v>
      </c>
      <c r="E11" s="49" t="s">
        <v>92</v>
      </c>
      <c r="F11" s="51" t="n">
        <v>46118</v>
      </c>
      <c r="G11" s="50" t="n">
        <v>6</v>
      </c>
      <c r="H11" s="51" t="n">
        <v>46118</v>
      </c>
      <c r="I11" s="50" t="n">
        <v>12</v>
      </c>
      <c r="J11" s="52" t="str">
        <f aca="false">IF(B11="","",IF(H11&lt;&gt;"","Tamamlandı",IF(F11&lt;Listeler!$E$5,"Gecikti","Planlandı")))</f>
        <v>Tamamlandı</v>
      </c>
      <c r="K11" s="51" t="n">
        <v>46148</v>
      </c>
      <c r="L11" s="50" t="s">
        <v>93</v>
      </c>
      <c r="M11" s="49"/>
    </row>
    <row r="12" customFormat="false" ht="15" hidden="false" customHeight="false" outlineLevel="0" collapsed="false">
      <c r="A12" s="48" t="n">
        <f aca="false">IF(B12="","",ROW()-5)</f>
        <v>7</v>
      </c>
      <c r="B12" s="49" t="s">
        <v>94</v>
      </c>
      <c r="C12" s="50" t="s">
        <v>90</v>
      </c>
      <c r="D12" s="49" t="s">
        <v>95</v>
      </c>
      <c r="E12" s="49" t="s">
        <v>96</v>
      </c>
      <c r="F12" s="51" t="n">
        <v>46132</v>
      </c>
      <c r="G12" s="50" t="n">
        <v>4</v>
      </c>
      <c r="H12" s="51" t="n">
        <v>46133</v>
      </c>
      <c r="I12" s="50" t="n">
        <v>6</v>
      </c>
      <c r="J12" s="52" t="str">
        <f aca="false">IF(B12="","",IF(H12&lt;&gt;"","Tamamlandı",IF(F12&lt;Listeler!$E$5,"Gecikti","Planlandı")))</f>
        <v>Tamamlandı</v>
      </c>
      <c r="K12" s="51" t="n">
        <v>46163</v>
      </c>
      <c r="L12" s="50" t="s">
        <v>78</v>
      </c>
      <c r="M12" s="49"/>
    </row>
    <row r="13" customFormat="false" ht="15" hidden="false" customHeight="false" outlineLevel="0" collapsed="false">
      <c r="A13" s="48" t="n">
        <f aca="false">IF(B13="","",ROW()-5)</f>
        <v>8</v>
      </c>
      <c r="B13" s="49" t="s">
        <v>97</v>
      </c>
      <c r="C13" s="50" t="s">
        <v>85</v>
      </c>
      <c r="D13" s="49" t="s">
        <v>98</v>
      </c>
      <c r="E13" s="49" t="s">
        <v>99</v>
      </c>
      <c r="F13" s="51" t="n">
        <v>46160</v>
      </c>
      <c r="G13" s="50" t="n">
        <v>8</v>
      </c>
      <c r="H13" s="51" t="n">
        <v>46162</v>
      </c>
      <c r="I13" s="50" t="n">
        <v>10</v>
      </c>
      <c r="J13" s="52" t="str">
        <f aca="false">IF(B13="","",IF(H13&lt;&gt;"","Tamamlandı",IF(F13&lt;Listeler!$E$5,"Gecikti","Planlandı")))</f>
        <v>Tamamlandı</v>
      </c>
      <c r="K13" s="51" t="n">
        <v>46193</v>
      </c>
      <c r="L13" s="50" t="s">
        <v>78</v>
      </c>
      <c r="M13" s="49"/>
    </row>
    <row r="14" customFormat="false" ht="15" hidden="false" customHeight="false" outlineLevel="0" collapsed="false">
      <c r="A14" s="48" t="n">
        <f aca="false">IF(B14="","",ROW()-5)</f>
        <v>9</v>
      </c>
      <c r="B14" s="49" t="s">
        <v>100</v>
      </c>
      <c r="C14" s="50" t="s">
        <v>75</v>
      </c>
      <c r="D14" s="49" t="s">
        <v>101</v>
      </c>
      <c r="E14" s="49" t="s">
        <v>99</v>
      </c>
      <c r="F14" s="51" t="n">
        <v>46174</v>
      </c>
      <c r="G14" s="50" t="n">
        <v>16</v>
      </c>
      <c r="H14" s="51" t="n">
        <v>46188</v>
      </c>
      <c r="I14" s="50" t="n">
        <v>4</v>
      </c>
      <c r="J14" s="52" t="str">
        <f aca="false">IF(B14="","",IF(H14&lt;&gt;"","Tamamlandı",IF(F14&lt;Listeler!$E$5,"Gecikti","Planlandı")))</f>
        <v>Tamamlandı</v>
      </c>
      <c r="K14" s="51" t="n">
        <v>46218</v>
      </c>
      <c r="L14" s="50" t="s">
        <v>78</v>
      </c>
      <c r="M14" s="49"/>
    </row>
    <row r="15" customFormat="false" ht="15" hidden="false" customHeight="false" outlineLevel="0" collapsed="false">
      <c r="A15" s="48" t="n">
        <f aca="false">IF(B15="","",ROW()-5)</f>
        <v>10</v>
      </c>
      <c r="B15" s="49" t="s">
        <v>102</v>
      </c>
      <c r="C15" s="50" t="s">
        <v>80</v>
      </c>
      <c r="D15" s="49" t="s">
        <v>81</v>
      </c>
      <c r="E15" s="49" t="s">
        <v>82</v>
      </c>
      <c r="F15" s="51" t="n">
        <v>46181</v>
      </c>
      <c r="G15" s="50" t="n">
        <v>4</v>
      </c>
      <c r="H15" s="51" t="n">
        <v>46181</v>
      </c>
      <c r="I15" s="50" t="n">
        <v>4</v>
      </c>
      <c r="J15" s="52" t="str">
        <f aca="false">IF(B15="","",IF(H15&lt;&gt;"","Tamamlandı",IF(F15&lt;Listeler!$E$5,"Gecikti","Planlandı")))</f>
        <v>Tamamlandı</v>
      </c>
      <c r="K15" s="51" t="n">
        <v>46211</v>
      </c>
      <c r="L15" s="50" t="s">
        <v>78</v>
      </c>
      <c r="M15" s="49"/>
    </row>
    <row r="16" customFormat="false" ht="15" hidden="false" customHeight="false" outlineLevel="0" collapsed="false">
      <c r="A16" s="48" t="n">
        <f aca="false">IF(B16="","",ROW()-5)</f>
        <v>11</v>
      </c>
      <c r="B16" s="49" t="s">
        <v>103</v>
      </c>
      <c r="C16" s="50" t="s">
        <v>85</v>
      </c>
      <c r="D16" s="49" t="s">
        <v>104</v>
      </c>
      <c r="E16" s="49" t="s">
        <v>87</v>
      </c>
      <c r="F16" s="51" t="n">
        <v>46279</v>
      </c>
      <c r="G16" s="50" t="n">
        <v>6</v>
      </c>
      <c r="H16" s="51" t="n">
        <v>46279</v>
      </c>
      <c r="I16" s="50" t="n">
        <v>5</v>
      </c>
      <c r="J16" s="52" t="str">
        <f aca="false">IF(B16="","",IF(H16&lt;&gt;"","Tamamlandı",IF(F16&lt;Listeler!$E$5,"Gecikti","Planlandı")))</f>
        <v>Tamamlandı</v>
      </c>
      <c r="K16" s="51" t="n">
        <v>46309</v>
      </c>
      <c r="L16" s="50"/>
      <c r="M16" s="49"/>
    </row>
    <row r="17" customFormat="false" ht="15" hidden="false" customHeight="false" outlineLevel="0" collapsed="false">
      <c r="A17" s="48" t="n">
        <f aca="false">IF(B17="","",ROW()-5)</f>
        <v>12</v>
      </c>
      <c r="B17" s="49" t="s">
        <v>105</v>
      </c>
      <c r="C17" s="50" t="s">
        <v>75</v>
      </c>
      <c r="D17" s="49" t="s">
        <v>106</v>
      </c>
      <c r="E17" s="49" t="s">
        <v>99</v>
      </c>
      <c r="F17" s="51" t="n">
        <v>46286</v>
      </c>
      <c r="G17" s="50" t="n">
        <v>16</v>
      </c>
      <c r="H17" s="51"/>
      <c r="I17" s="50"/>
      <c r="J17" s="52" t="str">
        <f aca="false">IF(B17="","",IF(H17&lt;&gt;"","Tamamlandı",IF(F17&lt;Listeler!$E$5,"Gecikti","Planlandı")))</f>
        <v>Gecikti</v>
      </c>
      <c r="K17" s="51"/>
      <c r="L17" s="50"/>
      <c r="M17" s="49"/>
    </row>
    <row r="18" customFormat="false" ht="15" hidden="false" customHeight="false" outlineLevel="0" collapsed="false">
      <c r="A18" s="48" t="n">
        <f aca="false">IF(B18="","",ROW()-5)</f>
        <v>13</v>
      </c>
      <c r="B18" s="49" t="s">
        <v>107</v>
      </c>
      <c r="C18" s="50" t="s">
        <v>75</v>
      </c>
      <c r="D18" s="49" t="s">
        <v>76</v>
      </c>
      <c r="E18" s="49" t="s">
        <v>77</v>
      </c>
      <c r="F18" s="51" t="n">
        <v>46300</v>
      </c>
      <c r="G18" s="50" t="n">
        <v>2</v>
      </c>
      <c r="H18" s="51"/>
      <c r="I18" s="50"/>
      <c r="J18" s="52" t="str">
        <f aca="false">IF(B18="","",IF(H18&lt;&gt;"","Tamamlandı",IF(F18&lt;Listeler!$E$5,"Gecikti","Planlandı")))</f>
        <v>Gecikti</v>
      </c>
      <c r="K18" s="51"/>
      <c r="L18" s="50"/>
      <c r="M18" s="49"/>
    </row>
    <row r="19" customFormat="false" ht="15" hidden="false" customHeight="false" outlineLevel="0" collapsed="false">
      <c r="A19" s="48" t="n">
        <f aca="false">IF(B19="","",ROW()-5)</f>
        <v>14</v>
      </c>
      <c r="B19" s="49" t="s">
        <v>108</v>
      </c>
      <c r="C19" s="50" t="s">
        <v>90</v>
      </c>
      <c r="D19" s="49" t="s">
        <v>109</v>
      </c>
      <c r="E19" s="49" t="s">
        <v>92</v>
      </c>
      <c r="F19" s="51" t="n">
        <v>46314</v>
      </c>
      <c r="G19" s="50" t="n">
        <v>6</v>
      </c>
      <c r="H19" s="51" t="n">
        <v>46314</v>
      </c>
      <c r="I19" s="50" t="n">
        <v>8</v>
      </c>
      <c r="J19" s="52" t="str">
        <f aca="false">IF(B19="","",IF(H19&lt;&gt;"","Tamamlandı",IF(F19&lt;Listeler!$E$5,"Gecikti","Planlandı")))</f>
        <v>Tamamlandı</v>
      </c>
      <c r="K19" s="51" t="n">
        <v>46345</v>
      </c>
      <c r="L19" s="50"/>
      <c r="M19" s="49"/>
    </row>
    <row r="20" customFormat="false" ht="15" hidden="false" customHeight="false" outlineLevel="0" collapsed="false">
      <c r="A20" s="48" t="n">
        <f aca="false">IF(B20="","",ROW()-5)</f>
        <v>15</v>
      </c>
      <c r="B20" s="49" t="s">
        <v>110</v>
      </c>
      <c r="C20" s="50" t="s">
        <v>90</v>
      </c>
      <c r="D20" s="49" t="s">
        <v>95</v>
      </c>
      <c r="E20" s="49" t="s">
        <v>96</v>
      </c>
      <c r="F20" s="51" t="n">
        <v>46335</v>
      </c>
      <c r="G20" s="50" t="n">
        <v>4</v>
      </c>
      <c r="H20" s="51"/>
      <c r="I20" s="50"/>
      <c r="J20" s="52" t="str">
        <f aca="false">IF(B20="","",IF(H20&lt;&gt;"","Tamamlandı",IF(F20&lt;Listeler!$E$5,"Gecikti","Planlandı")))</f>
        <v>Planlandı</v>
      </c>
      <c r="K20" s="51"/>
      <c r="L20" s="50"/>
      <c r="M20" s="49"/>
    </row>
    <row r="21" customFormat="false" ht="15" hidden="false" customHeight="false" outlineLevel="0" collapsed="false">
      <c r="A21" s="48" t="n">
        <f aca="false">IF(B21="","",ROW()-5)</f>
        <v>16</v>
      </c>
      <c r="B21" s="49" t="s">
        <v>111</v>
      </c>
      <c r="C21" s="50" t="s">
        <v>112</v>
      </c>
      <c r="D21" s="49" t="s">
        <v>113</v>
      </c>
      <c r="E21" s="49" t="s">
        <v>99</v>
      </c>
      <c r="F21" s="51" t="n">
        <v>46349</v>
      </c>
      <c r="G21" s="50" t="n">
        <v>8</v>
      </c>
      <c r="H21" s="51"/>
      <c r="I21" s="50"/>
      <c r="J21" s="52" t="str">
        <f aca="false">IF(B21="","",IF(H21&lt;&gt;"","Tamamlandı",IF(F21&lt;Listeler!$E$5,"Gecikti","Planlandı")))</f>
        <v>Planlandı</v>
      </c>
      <c r="K21" s="51"/>
      <c r="L21" s="50"/>
      <c r="M21" s="49"/>
    </row>
    <row r="22" customFormat="false" ht="15" hidden="false" customHeight="false" outlineLevel="0" collapsed="false">
      <c r="A22" s="48" t="n">
        <f aca="false">IF(B22="","",ROW()-5)</f>
        <v>17</v>
      </c>
      <c r="B22" s="49" t="s">
        <v>114</v>
      </c>
      <c r="C22" s="50" t="s">
        <v>80</v>
      </c>
      <c r="D22" s="49" t="s">
        <v>81</v>
      </c>
      <c r="E22" s="49" t="s">
        <v>82</v>
      </c>
      <c r="F22" s="51" t="n">
        <v>46363</v>
      </c>
      <c r="G22" s="50" t="n">
        <v>4</v>
      </c>
      <c r="H22" s="51"/>
      <c r="I22" s="50"/>
      <c r="J22" s="52" t="str">
        <f aca="false">IF(B22="","",IF(H22&lt;&gt;"","Tamamlandı",IF(F22&lt;Listeler!$E$5,"Gecikti","Planlandı")))</f>
        <v>Planlandı</v>
      </c>
      <c r="K22" s="51"/>
      <c r="L22" s="50"/>
      <c r="M22" s="49"/>
    </row>
    <row r="23" customFormat="false" ht="15" hidden="false" customHeight="false" outlineLevel="0" collapsed="false">
      <c r="A23" s="48" t="n">
        <f aca="false">IF(B23="","",ROW()-5)</f>
        <v>18</v>
      </c>
      <c r="B23" s="49" t="s">
        <v>115</v>
      </c>
      <c r="C23" s="50" t="s">
        <v>112</v>
      </c>
      <c r="D23" s="49" t="s">
        <v>116</v>
      </c>
      <c r="E23" s="49" t="s">
        <v>82</v>
      </c>
      <c r="F23" s="51" t="n">
        <v>46370</v>
      </c>
      <c r="G23" s="50" t="n">
        <v>2</v>
      </c>
      <c r="H23" s="51"/>
      <c r="I23" s="50"/>
      <c r="J23" s="52" t="str">
        <f aca="false">IF(B23="","",IF(H23&lt;&gt;"","Tamamlandı",IF(F23&lt;Listeler!$E$5,"Gecikti","Planlandı")))</f>
        <v>Planlandı</v>
      </c>
      <c r="K23" s="51"/>
      <c r="L23" s="50"/>
      <c r="M23" s="49"/>
    </row>
    <row r="24" customFormat="false" ht="15" hidden="false" customHeight="false" outlineLevel="0" collapsed="false">
      <c r="A24" s="48" t="str">
        <f aca="false">IF(B24="","",ROW()-5)</f>
        <v/>
      </c>
      <c r="B24" s="50"/>
      <c r="C24" s="50"/>
      <c r="D24" s="50"/>
      <c r="E24" s="50"/>
      <c r="F24" s="51"/>
      <c r="G24" s="50"/>
      <c r="H24" s="51"/>
      <c r="I24" s="50"/>
      <c r="J24" s="52" t="str">
        <f aca="false">IF(B24="","",IF(H24&lt;&gt;"","Tamamlandı",IF(F24&lt;Listeler!$E$5,"Gecikti","Planlandı")))</f>
        <v/>
      </c>
      <c r="K24" s="51"/>
      <c r="L24" s="50"/>
      <c r="M24" s="50"/>
    </row>
    <row r="25" customFormat="false" ht="15" hidden="false" customHeight="false" outlineLevel="0" collapsed="false">
      <c r="A25" s="48" t="str">
        <f aca="false">IF(B25="","",ROW()-5)</f>
        <v/>
      </c>
      <c r="B25" s="50"/>
      <c r="C25" s="50"/>
      <c r="D25" s="50"/>
      <c r="E25" s="50"/>
      <c r="F25" s="51"/>
      <c r="G25" s="50"/>
      <c r="H25" s="51"/>
      <c r="I25" s="50"/>
      <c r="J25" s="52" t="str">
        <f aca="false">IF(B25="","",IF(H25&lt;&gt;"","Tamamlandı",IF(F25&lt;Listeler!$E$5,"Gecikti","Planlandı")))</f>
        <v/>
      </c>
      <c r="K25" s="51"/>
      <c r="L25" s="50"/>
      <c r="M25" s="50"/>
    </row>
    <row r="26" customFormat="false" ht="15" hidden="false" customHeight="false" outlineLevel="0" collapsed="false">
      <c r="A26" s="48" t="str">
        <f aca="false">IF(B26="","",ROW()-5)</f>
        <v/>
      </c>
      <c r="B26" s="50"/>
      <c r="C26" s="50"/>
      <c r="D26" s="50"/>
      <c r="E26" s="50"/>
      <c r="F26" s="51"/>
      <c r="G26" s="50"/>
      <c r="H26" s="51"/>
      <c r="I26" s="50"/>
      <c r="J26" s="52" t="str">
        <f aca="false">IF(B26="","",IF(H26&lt;&gt;"","Tamamlandı",IF(F26&lt;Listeler!$E$5,"Gecikti","Planlandı")))</f>
        <v/>
      </c>
      <c r="K26" s="51"/>
      <c r="L26" s="50"/>
      <c r="M26" s="50"/>
    </row>
    <row r="27" customFormat="false" ht="15" hidden="false" customHeight="false" outlineLevel="0" collapsed="false">
      <c r="A27" s="48" t="str">
        <f aca="false">IF(B27="","",ROW()-5)</f>
        <v/>
      </c>
      <c r="B27" s="50"/>
      <c r="C27" s="50"/>
      <c r="D27" s="50"/>
      <c r="E27" s="50"/>
      <c r="F27" s="51"/>
      <c r="G27" s="50"/>
      <c r="H27" s="51"/>
      <c r="I27" s="50"/>
      <c r="J27" s="52" t="str">
        <f aca="false">IF(B27="","",IF(H27&lt;&gt;"","Tamamlandı",IF(F27&lt;Listeler!$E$5,"Gecikti","Planlandı")))</f>
        <v/>
      </c>
      <c r="K27" s="51"/>
      <c r="L27" s="50"/>
      <c r="M27" s="50"/>
    </row>
    <row r="28" customFormat="false" ht="15" hidden="false" customHeight="false" outlineLevel="0" collapsed="false">
      <c r="A28" s="48" t="str">
        <f aca="false">IF(B28="","",ROW()-5)</f>
        <v/>
      </c>
      <c r="B28" s="50"/>
      <c r="C28" s="50"/>
      <c r="D28" s="50"/>
      <c r="E28" s="50"/>
      <c r="F28" s="51"/>
      <c r="G28" s="50"/>
      <c r="H28" s="51"/>
      <c r="I28" s="50"/>
      <c r="J28" s="52" t="str">
        <f aca="false">IF(B28="","",IF(H28&lt;&gt;"","Tamamlandı",IF(F28&lt;Listeler!$E$5,"Gecikti","Planlandı")))</f>
        <v/>
      </c>
      <c r="K28" s="51"/>
      <c r="L28" s="50"/>
      <c r="M28" s="50"/>
    </row>
    <row r="29" customFormat="false" ht="15" hidden="false" customHeight="false" outlineLevel="0" collapsed="false">
      <c r="A29" s="48" t="str">
        <f aca="false">IF(B29="","",ROW()-5)</f>
        <v/>
      </c>
      <c r="B29" s="50"/>
      <c r="C29" s="50"/>
      <c r="D29" s="50"/>
      <c r="E29" s="50"/>
      <c r="F29" s="51"/>
      <c r="G29" s="50"/>
      <c r="H29" s="51"/>
      <c r="I29" s="50"/>
      <c r="J29" s="52" t="str">
        <f aca="false">IF(B29="","",IF(H29&lt;&gt;"","Tamamlandı",IF(F29&lt;Listeler!$E$5,"Gecikti","Planlandı")))</f>
        <v/>
      </c>
      <c r="K29" s="51"/>
      <c r="L29" s="50"/>
      <c r="M29" s="50"/>
    </row>
    <row r="30" customFormat="false" ht="15" hidden="false" customHeight="false" outlineLevel="0" collapsed="false">
      <c r="A30" s="48" t="str">
        <f aca="false">IF(B30="","",ROW()-5)</f>
        <v/>
      </c>
      <c r="B30" s="50"/>
      <c r="C30" s="50"/>
      <c r="D30" s="50"/>
      <c r="E30" s="50"/>
      <c r="F30" s="51"/>
      <c r="G30" s="50"/>
      <c r="H30" s="51"/>
      <c r="I30" s="50"/>
      <c r="J30" s="52" t="str">
        <f aca="false">IF(B30="","",IF(H30&lt;&gt;"","Tamamlandı",IF(F30&lt;Listeler!$E$5,"Gecikti","Planlandı")))</f>
        <v/>
      </c>
      <c r="K30" s="51"/>
      <c r="L30" s="50"/>
      <c r="M30" s="50"/>
    </row>
    <row r="31" customFormat="false" ht="15" hidden="false" customHeight="false" outlineLevel="0" collapsed="false">
      <c r="A31" s="48" t="str">
        <f aca="false">IF(B31="","",ROW()-5)</f>
        <v/>
      </c>
      <c r="B31" s="50"/>
      <c r="C31" s="50"/>
      <c r="D31" s="50"/>
      <c r="E31" s="50"/>
      <c r="F31" s="51"/>
      <c r="G31" s="50"/>
      <c r="H31" s="51"/>
      <c r="I31" s="50"/>
      <c r="J31" s="52" t="str">
        <f aca="false">IF(B31="","",IF(H31&lt;&gt;"","Tamamlandı",IF(F31&lt;Listeler!$E$5,"Gecikti","Planlandı")))</f>
        <v/>
      </c>
      <c r="K31" s="51"/>
      <c r="L31" s="50"/>
      <c r="M31" s="50"/>
    </row>
    <row r="32" customFormat="false" ht="15" hidden="false" customHeight="false" outlineLevel="0" collapsed="false">
      <c r="A32" s="48" t="str">
        <f aca="false">IF(B32="","",ROW()-5)</f>
        <v/>
      </c>
      <c r="B32" s="50"/>
      <c r="C32" s="50"/>
      <c r="D32" s="50"/>
      <c r="E32" s="50"/>
      <c r="F32" s="51"/>
      <c r="G32" s="50"/>
      <c r="H32" s="51"/>
      <c r="I32" s="50"/>
      <c r="J32" s="52" t="str">
        <f aca="false">IF(B32="","",IF(H32&lt;&gt;"","Tamamlandı",IF(F32&lt;Listeler!$E$5,"Gecikti","Planlandı")))</f>
        <v/>
      </c>
      <c r="K32" s="51"/>
      <c r="L32" s="50"/>
      <c r="M32" s="50"/>
    </row>
    <row r="33" customFormat="false" ht="15" hidden="false" customHeight="false" outlineLevel="0" collapsed="false">
      <c r="A33" s="48" t="str">
        <f aca="false">IF(B33="","",ROW()-5)</f>
        <v/>
      </c>
      <c r="B33" s="50"/>
      <c r="C33" s="50"/>
      <c r="D33" s="50"/>
      <c r="E33" s="50"/>
      <c r="F33" s="51"/>
      <c r="G33" s="50"/>
      <c r="H33" s="51"/>
      <c r="I33" s="50"/>
      <c r="J33" s="52" t="str">
        <f aca="false">IF(B33="","",IF(H33&lt;&gt;"","Tamamlandı",IF(F33&lt;Listeler!$E$5,"Gecikti","Planlandı")))</f>
        <v/>
      </c>
      <c r="K33" s="51"/>
      <c r="L33" s="50"/>
      <c r="M33" s="50"/>
    </row>
    <row r="34" customFormat="false" ht="15" hidden="false" customHeight="false" outlineLevel="0" collapsed="false">
      <c r="A34" s="48" t="str">
        <f aca="false">IF(B34="","",ROW()-5)</f>
        <v/>
      </c>
      <c r="B34" s="50"/>
      <c r="C34" s="50"/>
      <c r="D34" s="50"/>
      <c r="E34" s="50"/>
      <c r="F34" s="51"/>
      <c r="G34" s="50"/>
      <c r="H34" s="51"/>
      <c r="I34" s="50"/>
      <c r="J34" s="52" t="str">
        <f aca="false">IF(B34="","",IF(H34&lt;&gt;"","Tamamlandı",IF(F34&lt;Listeler!$E$5,"Gecikti","Planlandı")))</f>
        <v/>
      </c>
      <c r="K34" s="51"/>
      <c r="L34" s="50"/>
      <c r="M34" s="50"/>
    </row>
    <row r="35" customFormat="false" ht="15" hidden="false" customHeight="false" outlineLevel="0" collapsed="false">
      <c r="A35" s="48" t="str">
        <f aca="false">IF(B35="","",ROW()-5)</f>
        <v/>
      </c>
      <c r="B35" s="50"/>
      <c r="C35" s="50"/>
      <c r="D35" s="50"/>
      <c r="E35" s="50"/>
      <c r="F35" s="51"/>
      <c r="G35" s="50"/>
      <c r="H35" s="51"/>
      <c r="I35" s="50"/>
      <c r="J35" s="52" t="str">
        <f aca="false">IF(B35="","",IF(H35&lt;&gt;"","Tamamlandı",IF(F35&lt;Listeler!$E$5,"Gecikti","Planlandı")))</f>
        <v/>
      </c>
      <c r="K35" s="51"/>
      <c r="L35" s="50"/>
      <c r="M35" s="50"/>
    </row>
    <row r="36" customFormat="false" ht="15" hidden="false" customHeight="false" outlineLevel="0" collapsed="false">
      <c r="A36" s="48" t="str">
        <f aca="false">IF(B36="","",ROW()-5)</f>
        <v/>
      </c>
      <c r="B36" s="50"/>
      <c r="C36" s="50"/>
      <c r="D36" s="50"/>
      <c r="E36" s="50"/>
      <c r="F36" s="51"/>
      <c r="G36" s="50"/>
      <c r="H36" s="51"/>
      <c r="I36" s="50"/>
      <c r="J36" s="52" t="str">
        <f aca="false">IF(B36="","",IF(H36&lt;&gt;"","Tamamlandı",IF(F36&lt;Listeler!$E$5,"Gecikti","Planlandı")))</f>
        <v/>
      </c>
      <c r="K36" s="51"/>
      <c r="L36" s="50"/>
      <c r="M36" s="50"/>
    </row>
    <row r="37" customFormat="false" ht="15" hidden="false" customHeight="false" outlineLevel="0" collapsed="false">
      <c r="A37" s="48" t="str">
        <f aca="false">IF(B37="","",ROW()-5)</f>
        <v/>
      </c>
      <c r="B37" s="50"/>
      <c r="C37" s="50"/>
      <c r="D37" s="50"/>
      <c r="E37" s="50"/>
      <c r="F37" s="51"/>
      <c r="G37" s="50"/>
      <c r="H37" s="51"/>
      <c r="I37" s="50"/>
      <c r="J37" s="52" t="str">
        <f aca="false">IF(B37="","",IF(H37&lt;&gt;"","Tamamlandı",IF(F37&lt;Listeler!$E$5,"Gecikti","Planlandı")))</f>
        <v/>
      </c>
      <c r="K37" s="51"/>
      <c r="L37" s="50"/>
      <c r="M37" s="50"/>
    </row>
    <row r="38" customFormat="false" ht="15" hidden="false" customHeight="false" outlineLevel="0" collapsed="false">
      <c r="A38" s="48" t="str">
        <f aca="false">IF(B38="","",ROW()-5)</f>
        <v/>
      </c>
      <c r="B38" s="50"/>
      <c r="C38" s="50"/>
      <c r="D38" s="50"/>
      <c r="E38" s="50"/>
      <c r="F38" s="51"/>
      <c r="G38" s="50"/>
      <c r="H38" s="51"/>
      <c r="I38" s="50"/>
      <c r="J38" s="52" t="str">
        <f aca="false">IF(B38="","",IF(H38&lt;&gt;"","Tamamlandı",IF(F38&lt;Listeler!$E$5,"Gecikti","Planlandı")))</f>
        <v/>
      </c>
      <c r="K38" s="51"/>
      <c r="L38" s="50"/>
      <c r="M38" s="50"/>
    </row>
    <row r="39" customFormat="false" ht="15" hidden="false" customHeight="false" outlineLevel="0" collapsed="false">
      <c r="A39" s="48" t="str">
        <f aca="false">IF(B39="","",ROW()-5)</f>
        <v/>
      </c>
      <c r="B39" s="50"/>
      <c r="C39" s="50"/>
      <c r="D39" s="50"/>
      <c r="E39" s="50"/>
      <c r="F39" s="51"/>
      <c r="G39" s="50"/>
      <c r="H39" s="51"/>
      <c r="I39" s="50"/>
      <c r="J39" s="52" t="str">
        <f aca="false">IF(B39="","",IF(H39&lt;&gt;"","Tamamlandı",IF(F39&lt;Listeler!$E$5,"Gecikti","Planlandı")))</f>
        <v/>
      </c>
      <c r="K39" s="51"/>
      <c r="L39" s="50"/>
      <c r="M39" s="50"/>
    </row>
    <row r="40" customFormat="false" ht="15" hidden="false" customHeight="false" outlineLevel="0" collapsed="false">
      <c r="A40" s="48" t="str">
        <f aca="false">IF(B40="","",ROW()-5)</f>
        <v/>
      </c>
      <c r="B40" s="50"/>
      <c r="C40" s="50"/>
      <c r="D40" s="50"/>
      <c r="E40" s="50"/>
      <c r="F40" s="51"/>
      <c r="G40" s="50"/>
      <c r="H40" s="51"/>
      <c r="I40" s="50"/>
      <c r="J40" s="52" t="str">
        <f aca="false">IF(B40="","",IF(H40&lt;&gt;"","Tamamlandı",IF(F40&lt;Listeler!$E$5,"Gecikti","Planlandı")))</f>
        <v/>
      </c>
      <c r="K40" s="51"/>
      <c r="L40" s="50"/>
      <c r="M40" s="50"/>
    </row>
    <row r="41" customFormat="false" ht="15" hidden="false" customHeight="false" outlineLevel="0" collapsed="false">
      <c r="A41" s="48" t="str">
        <f aca="false">IF(B41="","",ROW()-5)</f>
        <v/>
      </c>
      <c r="B41" s="50"/>
      <c r="C41" s="50"/>
      <c r="D41" s="50"/>
      <c r="E41" s="50"/>
      <c r="F41" s="51"/>
      <c r="G41" s="50"/>
      <c r="H41" s="51"/>
      <c r="I41" s="50"/>
      <c r="J41" s="52" t="str">
        <f aca="false">IF(B41="","",IF(H41&lt;&gt;"","Tamamlandı",IF(F41&lt;Listeler!$E$5,"Gecikti","Planlandı")))</f>
        <v/>
      </c>
      <c r="K41" s="51"/>
      <c r="L41" s="50"/>
      <c r="M41" s="50"/>
    </row>
    <row r="42" customFormat="false" ht="15" hidden="false" customHeight="false" outlineLevel="0" collapsed="false">
      <c r="A42" s="48" t="str">
        <f aca="false">IF(B42="","",ROW()-5)</f>
        <v/>
      </c>
      <c r="B42" s="50"/>
      <c r="C42" s="50"/>
      <c r="D42" s="50"/>
      <c r="E42" s="50"/>
      <c r="F42" s="51"/>
      <c r="G42" s="50"/>
      <c r="H42" s="51"/>
      <c r="I42" s="50"/>
      <c r="J42" s="52" t="str">
        <f aca="false">IF(B42="","",IF(H42&lt;&gt;"","Tamamlandı",IF(F42&lt;Listeler!$E$5,"Gecikti","Planlandı")))</f>
        <v/>
      </c>
      <c r="K42" s="51"/>
      <c r="L42" s="50"/>
      <c r="M42" s="50"/>
    </row>
    <row r="43" customFormat="false" ht="15" hidden="false" customHeight="false" outlineLevel="0" collapsed="false">
      <c r="A43" s="48" t="str">
        <f aca="false">IF(B43="","",ROW()-5)</f>
        <v/>
      </c>
      <c r="B43" s="50"/>
      <c r="C43" s="50"/>
      <c r="D43" s="50"/>
      <c r="E43" s="50"/>
      <c r="F43" s="51"/>
      <c r="G43" s="50"/>
      <c r="H43" s="51"/>
      <c r="I43" s="50"/>
      <c r="J43" s="52" t="str">
        <f aca="false">IF(B43="","",IF(H43&lt;&gt;"","Tamamlandı",IF(F43&lt;Listeler!$E$5,"Gecikti","Planlandı")))</f>
        <v/>
      </c>
      <c r="K43" s="51"/>
      <c r="L43" s="50"/>
      <c r="M43" s="50"/>
    </row>
    <row r="44" customFormat="false" ht="15" hidden="false" customHeight="false" outlineLevel="0" collapsed="false">
      <c r="A44" s="48" t="str">
        <f aca="false">IF(B44="","",ROW()-5)</f>
        <v/>
      </c>
      <c r="B44" s="50"/>
      <c r="C44" s="50"/>
      <c r="D44" s="50"/>
      <c r="E44" s="50"/>
      <c r="F44" s="51"/>
      <c r="G44" s="50"/>
      <c r="H44" s="51"/>
      <c r="I44" s="50"/>
      <c r="J44" s="52" t="str">
        <f aca="false">IF(B44="","",IF(H44&lt;&gt;"","Tamamlandı",IF(F44&lt;Listeler!$E$5,"Gecikti","Planlandı")))</f>
        <v/>
      </c>
      <c r="K44" s="51"/>
      <c r="L44" s="50"/>
      <c r="M44" s="50"/>
    </row>
    <row r="45" customFormat="false" ht="15" hidden="false" customHeight="false" outlineLevel="0" collapsed="false">
      <c r="A45" s="48" t="str">
        <f aca="false">IF(B45="","",ROW()-5)</f>
        <v/>
      </c>
      <c r="B45" s="50"/>
      <c r="C45" s="50"/>
      <c r="D45" s="50"/>
      <c r="E45" s="50"/>
      <c r="F45" s="51"/>
      <c r="G45" s="50"/>
      <c r="H45" s="51"/>
      <c r="I45" s="50"/>
      <c r="J45" s="52" t="str">
        <f aca="false">IF(B45="","",IF(H45&lt;&gt;"","Tamamlandı",IF(F45&lt;Listeler!$E$5,"Gecikti","Planlandı")))</f>
        <v/>
      </c>
      <c r="K45" s="51"/>
      <c r="L45" s="50"/>
      <c r="M45" s="50"/>
    </row>
    <row r="46" customFormat="false" ht="15" hidden="false" customHeight="false" outlineLevel="0" collapsed="false">
      <c r="A46" s="48" t="str">
        <f aca="false">IF(B46="","",ROW()-5)</f>
        <v/>
      </c>
      <c r="B46" s="50"/>
      <c r="C46" s="50"/>
      <c r="D46" s="50"/>
      <c r="E46" s="50"/>
      <c r="F46" s="51"/>
      <c r="G46" s="50"/>
      <c r="H46" s="51"/>
      <c r="I46" s="50"/>
      <c r="J46" s="52" t="str">
        <f aca="false">IF(B46="","",IF(H46&lt;&gt;"","Tamamlandı",IF(F46&lt;Listeler!$E$5,"Gecikti","Planlandı")))</f>
        <v/>
      </c>
      <c r="K46" s="51"/>
      <c r="L46" s="50"/>
      <c r="M46" s="50"/>
    </row>
    <row r="47" customFormat="false" ht="15" hidden="false" customHeight="false" outlineLevel="0" collapsed="false">
      <c r="A47" s="48" t="str">
        <f aca="false">IF(B47="","",ROW()-5)</f>
        <v/>
      </c>
      <c r="B47" s="50"/>
      <c r="C47" s="50"/>
      <c r="D47" s="50"/>
      <c r="E47" s="50"/>
      <c r="F47" s="51"/>
      <c r="G47" s="50"/>
      <c r="H47" s="51"/>
      <c r="I47" s="50"/>
      <c r="J47" s="52" t="str">
        <f aca="false">IF(B47="","",IF(H47&lt;&gt;"","Tamamlandı",IF(F47&lt;Listeler!$E$5,"Gecikti","Planlandı")))</f>
        <v/>
      </c>
      <c r="K47" s="51"/>
      <c r="L47" s="50"/>
      <c r="M47" s="50"/>
    </row>
    <row r="48" customFormat="false" ht="15" hidden="false" customHeight="false" outlineLevel="0" collapsed="false">
      <c r="A48" s="48" t="str">
        <f aca="false">IF(B48="","",ROW()-5)</f>
        <v/>
      </c>
      <c r="B48" s="50"/>
      <c r="C48" s="50"/>
      <c r="D48" s="50"/>
      <c r="E48" s="50"/>
      <c r="F48" s="51"/>
      <c r="G48" s="50"/>
      <c r="H48" s="51"/>
      <c r="I48" s="50"/>
      <c r="J48" s="52" t="str">
        <f aca="false">IF(B48="","",IF(H48&lt;&gt;"","Tamamlandı",IF(F48&lt;Listeler!$E$5,"Gecikti","Planlandı")))</f>
        <v/>
      </c>
      <c r="K48" s="51"/>
      <c r="L48" s="50"/>
      <c r="M48" s="50"/>
    </row>
    <row r="49" customFormat="false" ht="15" hidden="false" customHeight="false" outlineLevel="0" collapsed="false">
      <c r="A49" s="48" t="str">
        <f aca="false">IF(B49="","",ROW()-5)</f>
        <v/>
      </c>
      <c r="B49" s="50"/>
      <c r="C49" s="50"/>
      <c r="D49" s="50"/>
      <c r="E49" s="50"/>
      <c r="F49" s="51"/>
      <c r="G49" s="50"/>
      <c r="H49" s="51"/>
      <c r="I49" s="50"/>
      <c r="J49" s="52" t="str">
        <f aca="false">IF(B49="","",IF(H49&lt;&gt;"","Tamamlandı",IF(F49&lt;Listeler!$E$5,"Gecikti","Planlandı")))</f>
        <v/>
      </c>
      <c r="K49" s="51"/>
      <c r="L49" s="50"/>
      <c r="M49" s="50"/>
    </row>
    <row r="50" customFormat="false" ht="15" hidden="false" customHeight="false" outlineLevel="0" collapsed="false">
      <c r="A50" s="48" t="str">
        <f aca="false">IF(B50="","",ROW()-5)</f>
        <v/>
      </c>
      <c r="B50" s="50"/>
      <c r="C50" s="50"/>
      <c r="D50" s="50"/>
      <c r="E50" s="50"/>
      <c r="F50" s="51"/>
      <c r="G50" s="50"/>
      <c r="H50" s="51"/>
      <c r="I50" s="50"/>
      <c r="J50" s="52" t="str">
        <f aca="false">IF(B50="","",IF(H50&lt;&gt;"","Tamamlandı",IF(F50&lt;Listeler!$E$5,"Gecikti","Planlandı")))</f>
        <v/>
      </c>
      <c r="K50" s="51"/>
      <c r="L50" s="50"/>
      <c r="M50" s="50"/>
    </row>
    <row r="51" customFormat="false" ht="15" hidden="false" customHeight="false" outlineLevel="0" collapsed="false">
      <c r="A51" s="48" t="str">
        <f aca="false">IF(B51="","",ROW()-5)</f>
        <v/>
      </c>
      <c r="B51" s="50"/>
      <c r="C51" s="50"/>
      <c r="D51" s="50"/>
      <c r="E51" s="50"/>
      <c r="F51" s="51"/>
      <c r="G51" s="50"/>
      <c r="H51" s="51"/>
      <c r="I51" s="50"/>
      <c r="J51" s="52" t="str">
        <f aca="false">IF(B51="","",IF(H51&lt;&gt;"","Tamamlandı",IF(F51&lt;Listeler!$E$5,"Gecikti","Planlandı")))</f>
        <v/>
      </c>
      <c r="K51" s="51"/>
      <c r="L51" s="50"/>
      <c r="M51" s="50"/>
    </row>
    <row r="52" customFormat="false" ht="15" hidden="false" customHeight="false" outlineLevel="0" collapsed="false">
      <c r="A52" s="48" t="str">
        <f aca="false">IF(B52="","",ROW()-5)</f>
        <v/>
      </c>
      <c r="B52" s="50"/>
      <c r="C52" s="50"/>
      <c r="D52" s="50"/>
      <c r="E52" s="50"/>
      <c r="F52" s="51"/>
      <c r="G52" s="50"/>
      <c r="H52" s="51"/>
      <c r="I52" s="50"/>
      <c r="J52" s="52" t="str">
        <f aca="false">IF(B52="","",IF(H52&lt;&gt;"","Tamamlandı",IF(F52&lt;Listeler!$E$5,"Gecikti","Planlandı")))</f>
        <v/>
      </c>
      <c r="K52" s="51"/>
      <c r="L52" s="50"/>
      <c r="M52" s="50"/>
    </row>
    <row r="53" customFormat="false" ht="15" hidden="false" customHeight="false" outlineLevel="0" collapsed="false">
      <c r="A53" s="48" t="str">
        <f aca="false">IF(B53="","",ROW()-5)</f>
        <v/>
      </c>
      <c r="B53" s="50"/>
      <c r="C53" s="50"/>
      <c r="D53" s="50"/>
      <c r="E53" s="50"/>
      <c r="F53" s="51"/>
      <c r="G53" s="50"/>
      <c r="H53" s="51"/>
      <c r="I53" s="50"/>
      <c r="J53" s="52" t="str">
        <f aca="false">IF(B53="","",IF(H53&lt;&gt;"","Tamamlandı",IF(F53&lt;Listeler!$E$5,"Gecikti","Planlandı")))</f>
        <v/>
      </c>
      <c r="K53" s="51"/>
      <c r="L53" s="50"/>
      <c r="M53" s="50"/>
    </row>
    <row r="54" customFormat="false" ht="15" hidden="false" customHeight="false" outlineLevel="0" collapsed="false">
      <c r="A54" s="48" t="str">
        <f aca="false">IF(B54="","",ROW()-5)</f>
        <v/>
      </c>
      <c r="B54" s="50"/>
      <c r="C54" s="50"/>
      <c r="D54" s="50"/>
      <c r="E54" s="50"/>
      <c r="F54" s="51"/>
      <c r="G54" s="50"/>
      <c r="H54" s="51"/>
      <c r="I54" s="50"/>
      <c r="J54" s="52" t="str">
        <f aca="false">IF(B54="","",IF(H54&lt;&gt;"","Tamamlandı",IF(F54&lt;Listeler!$E$5,"Gecikti","Planlandı")))</f>
        <v/>
      </c>
      <c r="K54" s="51"/>
      <c r="L54" s="50"/>
      <c r="M54" s="50"/>
    </row>
    <row r="55" customFormat="false" ht="15" hidden="false" customHeight="false" outlineLevel="0" collapsed="false">
      <c r="A55" s="48" t="str">
        <f aca="false">IF(B55="","",ROW()-5)</f>
        <v/>
      </c>
      <c r="B55" s="50"/>
      <c r="C55" s="50"/>
      <c r="D55" s="50"/>
      <c r="E55" s="50"/>
      <c r="F55" s="51"/>
      <c r="G55" s="50"/>
      <c r="H55" s="51"/>
      <c r="I55" s="50"/>
      <c r="J55" s="52" t="str">
        <f aca="false">IF(B55="","",IF(H55&lt;&gt;"","Tamamlandı",IF(F55&lt;Listeler!$E$5,"Gecikti","Planlandı")))</f>
        <v/>
      </c>
      <c r="K55" s="51"/>
      <c r="L55" s="50"/>
      <c r="M55" s="50"/>
    </row>
    <row r="56" customFormat="false" ht="15" hidden="false" customHeight="false" outlineLevel="0" collapsed="false">
      <c r="A56" s="48" t="str">
        <f aca="false">IF(B56="","",ROW()-5)</f>
        <v/>
      </c>
      <c r="B56" s="50"/>
      <c r="C56" s="50"/>
      <c r="D56" s="50"/>
      <c r="E56" s="50"/>
      <c r="F56" s="51"/>
      <c r="G56" s="50"/>
      <c r="H56" s="51"/>
      <c r="I56" s="50"/>
      <c r="J56" s="52" t="str">
        <f aca="false">IF(B56="","",IF(H56&lt;&gt;"","Tamamlandı",IF(F56&lt;Listeler!$E$5,"Gecikti","Planlandı")))</f>
        <v/>
      </c>
      <c r="K56" s="51"/>
      <c r="L56" s="50"/>
      <c r="M56" s="50"/>
    </row>
    <row r="57" customFormat="false" ht="15" hidden="false" customHeight="false" outlineLevel="0" collapsed="false">
      <c r="A57" s="48" t="str">
        <f aca="false">IF(B57="","",ROW()-5)</f>
        <v/>
      </c>
      <c r="B57" s="50"/>
      <c r="C57" s="50"/>
      <c r="D57" s="50"/>
      <c r="E57" s="50"/>
      <c r="F57" s="51"/>
      <c r="G57" s="50"/>
      <c r="H57" s="51"/>
      <c r="I57" s="50"/>
      <c r="J57" s="52" t="str">
        <f aca="false">IF(B57="","",IF(H57&lt;&gt;"","Tamamlandı",IF(F57&lt;Listeler!$E$5,"Gecikti","Planlandı")))</f>
        <v/>
      </c>
      <c r="K57" s="51"/>
      <c r="L57" s="50"/>
      <c r="M57" s="50"/>
    </row>
    <row r="58" customFormat="false" ht="15" hidden="false" customHeight="false" outlineLevel="0" collapsed="false">
      <c r="A58" s="48" t="str">
        <f aca="false">IF(B58="","",ROW()-5)</f>
        <v/>
      </c>
      <c r="B58" s="50"/>
      <c r="C58" s="50"/>
      <c r="D58" s="50"/>
      <c r="E58" s="50"/>
      <c r="F58" s="51"/>
      <c r="G58" s="50"/>
      <c r="H58" s="51"/>
      <c r="I58" s="50"/>
      <c r="J58" s="52" t="str">
        <f aca="false">IF(B58="","",IF(H58&lt;&gt;"","Tamamlandı",IF(F58&lt;Listeler!$E$5,"Gecikti","Planlandı")))</f>
        <v/>
      </c>
      <c r="K58" s="51"/>
      <c r="L58" s="50"/>
      <c r="M58" s="50"/>
    </row>
    <row r="59" customFormat="false" ht="15" hidden="false" customHeight="false" outlineLevel="0" collapsed="false">
      <c r="A59" s="48" t="str">
        <f aca="false">IF(B59="","",ROW()-5)</f>
        <v/>
      </c>
      <c r="B59" s="50"/>
      <c r="C59" s="50"/>
      <c r="D59" s="50"/>
      <c r="E59" s="50"/>
      <c r="F59" s="51"/>
      <c r="G59" s="50"/>
      <c r="H59" s="51"/>
      <c r="I59" s="50"/>
      <c r="J59" s="52" t="str">
        <f aca="false">IF(B59="","",IF(H59&lt;&gt;"","Tamamlandı",IF(F59&lt;Listeler!$E$5,"Gecikti","Planlandı")))</f>
        <v/>
      </c>
      <c r="K59" s="51"/>
      <c r="L59" s="50"/>
      <c r="M59" s="50"/>
    </row>
    <row r="60" customFormat="false" ht="15" hidden="false" customHeight="false" outlineLevel="0" collapsed="false">
      <c r="A60" s="48" t="str">
        <f aca="false">IF(B60="","",ROW()-5)</f>
        <v/>
      </c>
      <c r="B60" s="50"/>
      <c r="C60" s="50"/>
      <c r="D60" s="50"/>
      <c r="E60" s="50"/>
      <c r="F60" s="51"/>
      <c r="G60" s="50"/>
      <c r="H60" s="51"/>
      <c r="I60" s="50"/>
      <c r="J60" s="52" t="str">
        <f aca="false">IF(B60="","",IF(H60&lt;&gt;"","Tamamlandı",IF(F60&lt;Listeler!$E$5,"Gecikti","Planlandı")))</f>
        <v/>
      </c>
      <c r="K60" s="51"/>
      <c r="L60" s="50"/>
      <c r="M60" s="50"/>
    </row>
    <row r="61" customFormat="false" ht="15" hidden="false" customHeight="false" outlineLevel="0" collapsed="false">
      <c r="A61" s="48" t="str">
        <f aca="false">IF(B61="","",ROW()-5)</f>
        <v/>
      </c>
      <c r="B61" s="50"/>
      <c r="C61" s="50"/>
      <c r="D61" s="50"/>
      <c r="E61" s="50"/>
      <c r="F61" s="51"/>
      <c r="G61" s="50"/>
      <c r="H61" s="51"/>
      <c r="I61" s="50"/>
      <c r="J61" s="52" t="str">
        <f aca="false">IF(B61="","",IF(H61&lt;&gt;"","Tamamlandı",IF(F61&lt;Listeler!$E$5,"Gecikti","Planlandı")))</f>
        <v/>
      </c>
      <c r="K61" s="51"/>
      <c r="L61" s="50"/>
      <c r="M61" s="50"/>
    </row>
    <row r="62" customFormat="false" ht="15" hidden="false" customHeight="false" outlineLevel="0" collapsed="false">
      <c r="A62" s="48" t="str">
        <f aca="false">IF(B62="","",ROW()-5)</f>
        <v/>
      </c>
      <c r="B62" s="50"/>
      <c r="C62" s="50"/>
      <c r="D62" s="50"/>
      <c r="E62" s="50"/>
      <c r="F62" s="51"/>
      <c r="G62" s="50"/>
      <c r="H62" s="51"/>
      <c r="I62" s="50"/>
      <c r="J62" s="52" t="str">
        <f aca="false">IF(B62="","",IF(H62&lt;&gt;"","Tamamlandı",IF(F62&lt;Listeler!$E$5,"Gecikti","Planlandı")))</f>
        <v/>
      </c>
      <c r="K62" s="51"/>
      <c r="L62" s="50"/>
      <c r="M62" s="50"/>
    </row>
    <row r="63" customFormat="false" ht="15" hidden="false" customHeight="false" outlineLevel="0" collapsed="false">
      <c r="A63" s="48" t="str">
        <f aca="false">IF(B63="","",ROW()-5)</f>
        <v/>
      </c>
      <c r="B63" s="50"/>
      <c r="C63" s="50"/>
      <c r="D63" s="50"/>
      <c r="E63" s="50"/>
      <c r="F63" s="51"/>
      <c r="G63" s="50"/>
      <c r="H63" s="51"/>
      <c r="I63" s="50"/>
      <c r="J63" s="52" t="str">
        <f aca="false">IF(B63="","",IF(H63&lt;&gt;"","Tamamlandı",IF(F63&lt;Listeler!$E$5,"Gecikti","Planlandı")))</f>
        <v/>
      </c>
      <c r="K63" s="51"/>
      <c r="L63" s="50"/>
      <c r="M63" s="50"/>
    </row>
    <row r="64" customFormat="false" ht="15" hidden="false" customHeight="false" outlineLevel="0" collapsed="false">
      <c r="A64" s="48" t="str">
        <f aca="false">IF(B64="","",ROW()-5)</f>
        <v/>
      </c>
      <c r="B64" s="50"/>
      <c r="C64" s="50"/>
      <c r="D64" s="50"/>
      <c r="E64" s="50"/>
      <c r="F64" s="51"/>
      <c r="G64" s="50"/>
      <c r="H64" s="51"/>
      <c r="I64" s="50"/>
      <c r="J64" s="52" t="str">
        <f aca="false">IF(B64="","",IF(H64&lt;&gt;"","Tamamlandı",IF(F64&lt;Listeler!$E$5,"Gecikti","Planlandı")))</f>
        <v/>
      </c>
      <c r="K64" s="51"/>
      <c r="L64" s="50"/>
      <c r="M64" s="50"/>
    </row>
    <row r="65" customFormat="false" ht="15" hidden="false" customHeight="false" outlineLevel="0" collapsed="false">
      <c r="A65" s="48" t="str">
        <f aca="false">IF(B65="","",ROW()-5)</f>
        <v/>
      </c>
      <c r="B65" s="50"/>
      <c r="C65" s="50"/>
      <c r="D65" s="50"/>
      <c r="E65" s="50"/>
      <c r="F65" s="51"/>
      <c r="G65" s="50"/>
      <c r="H65" s="51"/>
      <c r="I65" s="50"/>
      <c r="J65" s="52" t="str">
        <f aca="false">IF(B65="","",IF(H65&lt;&gt;"","Tamamlandı",IF(F65&lt;Listeler!$E$5,"Gecikti","Planlandı")))</f>
        <v/>
      </c>
      <c r="K65" s="51"/>
      <c r="L65" s="50"/>
      <c r="M65" s="50"/>
    </row>
    <row r="67" customFormat="false" ht="15" hidden="false" customHeight="false" outlineLevel="0" collapsed="false">
      <c r="A67" s="53" t="s">
        <v>60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</row>
  </sheetData>
  <sheetProtection sheet="true" formatCells="false" formatColumns="false" formatRows="false" insertRows="false" deleteRows="false" sort="false" autoFilter="false"/>
  <mergeCells count="4">
    <mergeCell ref="A1:M1"/>
    <mergeCell ref="A2:M2"/>
    <mergeCell ref="K3:L3"/>
    <mergeCell ref="A67:M67"/>
  </mergeCells>
  <conditionalFormatting sqref="J6:J65">
    <cfRule type="cellIs" priority="2" operator="equal" aboveAverage="0" equalAverage="0" bottom="0" percent="0" rank="0" text="" dxfId="0">
      <formula>"Tamamlandı"</formula>
    </cfRule>
    <cfRule type="cellIs" priority="3" operator="equal" aboveAverage="0" equalAverage="0" bottom="0" percent="0" rank="0" text="" dxfId="1">
      <formula>"Gecikti"</formula>
    </cfRule>
    <cfRule type="cellIs" priority="4" operator="equal" aboveAverage="0" equalAverage="0" bottom="0" percent="0" rank="0" text="" dxfId="2">
      <formula>"Planlandı"</formula>
    </cfRule>
  </conditionalFormatting>
  <conditionalFormatting sqref="L6:L65">
    <cfRule type="cellIs" priority="5" operator="equal" aboveAverage="0" equalAverage="0" bottom="0" percent="0" rank="0" text="" dxfId="0">
      <formula>"Etkili"</formula>
    </cfRule>
    <cfRule type="cellIs" priority="6" operator="equal" aboveAverage="0" equalAverage="0" bottom="0" percent="0" rank="0" text="" dxfId="1">
      <formula>"Tekrar gerekli"</formula>
    </cfRule>
  </conditionalFormatting>
  <conditionalFormatting sqref="K6:K65">
    <cfRule type="expression" priority="7" aboveAverage="0" equalAverage="0" bottom="0" percent="0" rank="0" text="" dxfId="2">
      <formula>AND(K6&lt;&gt;"",K6&lt;=Listeler!$E$5,L6="")</formula>
    </cfRule>
  </conditionalFormatting>
  <conditionalFormatting sqref="A6:M65">
    <cfRule type="expression" priority="8" aboveAverage="0" equalAverage="0" bottom="0" percent="0" rank="0" text="" dxfId="3">
      <formula>MOD(ROW(),2)=0</formula>
    </cfRule>
  </conditionalFormatting>
  <dataValidations count="2">
    <dataValidation allowBlank="true" errorStyle="stop" operator="between" showDropDown="false" showErrorMessage="false" showInputMessage="false" sqref="C6:C65" type="list">
      <formula1>Listeler!$A$5:$A$16</formula1>
      <formula2>0</formula2>
    </dataValidation>
    <dataValidation allowBlank="true" error="Listeden seçin." errorStyle="stop" errorTitle="Liste" operator="between" showDropDown="false" showErrorMessage="true" showInputMessage="false" sqref="L6:L65" type="list">
      <formula1>"Etkili,Tekrar gerekli"</formula1>
      <formula2>0</formula2>
    </dataValidation>
  </dataValidations>
  <hyperlinks>
    <hyperlink ref="A3" location="'Dashboard'!A1" display="Dashboard"/>
    <hyperlink ref="B3" location="'Eğitim Planı'!A1" display="·  Eğitim Planı"/>
    <hyperlink ref="C3" location="'Katılım Formu'!A1" display="·  Katılım Formu"/>
    <hyperlink ref="D3" location="'Personel Kayıtları'!A1" display="·  Personel Kayıtları"/>
    <hyperlink ref="E3" location="'Listeler'!A1" display="·  Listeler"/>
    <hyperlink ref="F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6" min="5" style="0" width="10"/>
    <col collapsed="false" customWidth="true" hidden="false" outlineLevel="0" max="7" min="7" style="0" width="22"/>
  </cols>
  <sheetData>
    <row r="1" customFormat="false" ht="33.75" hidden="false" customHeight="true" outlineLevel="0" collapsed="false">
      <c r="A1" s="20" t="s">
        <v>117</v>
      </c>
      <c r="B1" s="20"/>
      <c r="C1" s="20"/>
      <c r="D1" s="20"/>
      <c r="E1" s="20"/>
      <c r="F1" s="20"/>
      <c r="G1" s="20"/>
    </row>
    <row r="2" customFormat="false" ht="19.5" hidden="false" customHeight="true" outlineLevel="0" collapsed="false">
      <c r="A2" s="22" t="s">
        <v>118</v>
      </c>
      <c r="B2" s="22"/>
      <c r="C2" s="22"/>
      <c r="D2" s="22"/>
      <c r="E2" s="22"/>
      <c r="F2" s="22"/>
      <c r="G2" s="22"/>
    </row>
    <row r="3" customFormat="false" ht="15" hidden="false" customHeight="false" outlineLevel="0" collapsed="false">
      <c r="E3" s="43" t="s">
        <v>33</v>
      </c>
      <c r="F3" s="43" t="s">
        <v>34</v>
      </c>
      <c r="G3" s="44" t="s">
        <v>35</v>
      </c>
      <c r="H3" s="43" t="s">
        <v>36</v>
      </c>
      <c r="I3" s="43" t="s">
        <v>37</v>
      </c>
      <c r="J3" s="43" t="s">
        <v>38</v>
      </c>
    </row>
    <row r="4" customFormat="false" ht="23.85" hidden="false" customHeight="true" outlineLevel="0" collapsed="false">
      <c r="A4" s="54" t="s">
        <v>65</v>
      </c>
      <c r="B4" s="55" t="s">
        <v>84</v>
      </c>
      <c r="C4" s="55"/>
      <c r="E4" s="54" t="s">
        <v>119</v>
      </c>
      <c r="F4" s="56" t="n">
        <f aca="false">COUNTA(B13:B32)</f>
        <v>6</v>
      </c>
    </row>
    <row r="5" customFormat="false" ht="23.85" hidden="false" customHeight="false" outlineLevel="0" collapsed="false">
      <c r="A5" s="54" t="s">
        <v>120</v>
      </c>
      <c r="B5" s="57" t="n">
        <v>46091</v>
      </c>
      <c r="C5" s="57"/>
      <c r="E5" s="54" t="s">
        <v>121</v>
      </c>
      <c r="F5" s="58" t="n">
        <f aca="false">IFERROR(AVERAGE(E13:E32),"")</f>
        <v>80.6666666666667</v>
      </c>
    </row>
    <row r="6" customFormat="false" ht="15" hidden="false" customHeight="false" outlineLevel="0" collapsed="false">
      <c r="A6" s="54" t="s">
        <v>68</v>
      </c>
      <c r="B6" s="55" t="n">
        <v>8</v>
      </c>
      <c r="C6" s="55"/>
      <c r="E6" s="54" t="s">
        <v>122</v>
      </c>
      <c r="F6" s="56" t="n">
        <f aca="false">COUNTIF(F13:F32,"Geçti")</f>
        <v>5</v>
      </c>
    </row>
    <row r="7" customFormat="false" ht="23.85" hidden="false" customHeight="true" outlineLevel="0" collapsed="false">
      <c r="A7" s="54" t="s">
        <v>57</v>
      </c>
      <c r="B7" s="55" t="s">
        <v>87</v>
      </c>
      <c r="C7" s="55"/>
      <c r="E7" s="54" t="s">
        <v>123</v>
      </c>
      <c r="F7" s="58" t="n">
        <f aca="false">Listeler!$E$8</f>
        <v>70</v>
      </c>
    </row>
    <row r="8" customFormat="false" ht="15" hidden="false" customHeight="true" outlineLevel="0" collapsed="false">
      <c r="A8" s="54" t="s">
        <v>124</v>
      </c>
      <c r="B8" s="55" t="s">
        <v>125</v>
      </c>
      <c r="C8" s="55"/>
    </row>
    <row r="9" customFormat="false" ht="15" hidden="false" customHeight="true" outlineLevel="0" collapsed="false">
      <c r="A9" s="54" t="s">
        <v>126</v>
      </c>
      <c r="B9" s="55" t="s">
        <v>85</v>
      </c>
      <c r="C9" s="55"/>
    </row>
    <row r="12" customFormat="false" ht="15" hidden="false" customHeight="false" outlineLevel="0" collapsed="false">
      <c r="A12" s="38" t="s">
        <v>64</v>
      </c>
      <c r="B12" s="38" t="s">
        <v>52</v>
      </c>
      <c r="C12" s="38" t="s">
        <v>127</v>
      </c>
      <c r="D12" s="38" t="s">
        <v>128</v>
      </c>
      <c r="E12" s="38" t="s">
        <v>129</v>
      </c>
      <c r="F12" s="38" t="s">
        <v>130</v>
      </c>
      <c r="G12" s="38" t="s">
        <v>131</v>
      </c>
    </row>
    <row r="13" customFormat="false" ht="19.5" hidden="false" customHeight="true" outlineLevel="0" collapsed="false">
      <c r="A13" s="59" t="n">
        <v>1</v>
      </c>
      <c r="B13" s="49" t="s">
        <v>132</v>
      </c>
      <c r="C13" s="50" t="s">
        <v>133</v>
      </c>
      <c r="D13" s="49" t="s">
        <v>85</v>
      </c>
      <c r="E13" s="50" t="n">
        <v>85</v>
      </c>
      <c r="F13" s="52" t="str">
        <f aca="false">IF(E13="","",IF(E13&gt;=$F$7,"Geçti","Kaldı"))</f>
        <v>Geçti</v>
      </c>
      <c r="G13" s="50"/>
    </row>
    <row r="14" customFormat="false" ht="19.5" hidden="false" customHeight="true" outlineLevel="0" collapsed="false">
      <c r="A14" s="59" t="n">
        <v>2</v>
      </c>
      <c r="B14" s="49" t="s">
        <v>134</v>
      </c>
      <c r="C14" s="50" t="s">
        <v>135</v>
      </c>
      <c r="D14" s="49" t="s">
        <v>109</v>
      </c>
      <c r="E14" s="50" t="n">
        <v>72</v>
      </c>
      <c r="F14" s="52" t="str">
        <f aca="false">IF(E14="","",IF(E14&gt;=$F$7,"Geçti","Kaldı"))</f>
        <v>Geçti</v>
      </c>
      <c r="G14" s="50"/>
    </row>
    <row r="15" customFormat="false" ht="19.5" hidden="false" customHeight="true" outlineLevel="0" collapsed="false">
      <c r="A15" s="59" t="n">
        <v>3</v>
      </c>
      <c r="B15" s="49" t="s">
        <v>136</v>
      </c>
      <c r="C15" s="50" t="s">
        <v>137</v>
      </c>
      <c r="D15" s="49" t="s">
        <v>138</v>
      </c>
      <c r="E15" s="50" t="n">
        <v>90</v>
      </c>
      <c r="F15" s="52" t="str">
        <f aca="false">IF(E15="","",IF(E15&gt;=$F$7,"Geçti","Kaldı"))</f>
        <v>Geçti</v>
      </c>
      <c r="G15" s="50"/>
    </row>
    <row r="16" customFormat="false" ht="19.5" hidden="false" customHeight="true" outlineLevel="0" collapsed="false">
      <c r="A16" s="59" t="n">
        <v>4</v>
      </c>
      <c r="B16" s="49" t="s">
        <v>139</v>
      </c>
      <c r="C16" s="50" t="s">
        <v>140</v>
      </c>
      <c r="D16" s="49" t="s">
        <v>141</v>
      </c>
      <c r="E16" s="50" t="n">
        <v>64</v>
      </c>
      <c r="F16" s="52" t="str">
        <f aca="false">IF(E16="","",IF(E16&gt;=$F$7,"Geçti","Kaldı"))</f>
        <v>Kaldı</v>
      </c>
      <c r="G16" s="50"/>
    </row>
    <row r="17" customFormat="false" ht="19.5" hidden="false" customHeight="true" outlineLevel="0" collapsed="false">
      <c r="A17" s="59" t="n">
        <v>5</v>
      </c>
      <c r="B17" s="49" t="s">
        <v>142</v>
      </c>
      <c r="C17" s="50" t="s">
        <v>143</v>
      </c>
      <c r="D17" s="49" t="s">
        <v>85</v>
      </c>
      <c r="E17" s="50" t="n">
        <v>78</v>
      </c>
      <c r="F17" s="52" t="str">
        <f aca="false">IF(E17="","",IF(E17&gt;=$F$7,"Geçti","Kaldı"))</f>
        <v>Geçti</v>
      </c>
      <c r="G17" s="50"/>
    </row>
    <row r="18" customFormat="false" ht="19.5" hidden="false" customHeight="true" outlineLevel="0" collapsed="false">
      <c r="A18" s="59" t="n">
        <v>6</v>
      </c>
      <c r="B18" s="49" t="s">
        <v>144</v>
      </c>
      <c r="C18" s="50" t="s">
        <v>145</v>
      </c>
      <c r="D18" s="49" t="s">
        <v>146</v>
      </c>
      <c r="E18" s="50" t="n">
        <v>95</v>
      </c>
      <c r="F18" s="52" t="str">
        <f aca="false">IF(E18="","",IF(E18&gt;=$F$7,"Geçti","Kaldı"))</f>
        <v>Geçti</v>
      </c>
      <c r="G18" s="50"/>
    </row>
    <row r="19" customFormat="false" ht="19.5" hidden="false" customHeight="true" outlineLevel="0" collapsed="false">
      <c r="A19" s="59" t="n">
        <v>7</v>
      </c>
      <c r="B19" s="50"/>
      <c r="C19" s="50"/>
      <c r="D19" s="50"/>
      <c r="E19" s="50"/>
      <c r="F19" s="52" t="str">
        <f aca="false">IF(E19="","",IF(E19&gt;=$F$7,"Geçti","Kaldı"))</f>
        <v/>
      </c>
      <c r="G19" s="50"/>
    </row>
    <row r="20" customFormat="false" ht="19.5" hidden="false" customHeight="true" outlineLevel="0" collapsed="false">
      <c r="A20" s="59" t="n">
        <v>8</v>
      </c>
      <c r="B20" s="50"/>
      <c r="C20" s="50"/>
      <c r="D20" s="50"/>
      <c r="E20" s="50"/>
      <c r="F20" s="52" t="str">
        <f aca="false">IF(E20="","",IF(E20&gt;=$F$7,"Geçti","Kaldı"))</f>
        <v/>
      </c>
      <c r="G20" s="50"/>
    </row>
    <row r="21" customFormat="false" ht="19.5" hidden="false" customHeight="true" outlineLevel="0" collapsed="false">
      <c r="A21" s="59" t="n">
        <v>9</v>
      </c>
      <c r="B21" s="50"/>
      <c r="C21" s="50"/>
      <c r="D21" s="50"/>
      <c r="E21" s="50"/>
      <c r="F21" s="52" t="str">
        <f aca="false">IF(E21="","",IF(E21&gt;=$F$7,"Geçti","Kaldı"))</f>
        <v/>
      </c>
      <c r="G21" s="50"/>
    </row>
    <row r="22" customFormat="false" ht="19.5" hidden="false" customHeight="true" outlineLevel="0" collapsed="false">
      <c r="A22" s="59" t="n">
        <v>10</v>
      </c>
      <c r="B22" s="50"/>
      <c r="C22" s="50"/>
      <c r="D22" s="50"/>
      <c r="E22" s="50"/>
      <c r="F22" s="52" t="str">
        <f aca="false">IF(E22="","",IF(E22&gt;=$F$7,"Geçti","Kaldı"))</f>
        <v/>
      </c>
      <c r="G22" s="50"/>
    </row>
    <row r="23" customFormat="false" ht="19.5" hidden="false" customHeight="true" outlineLevel="0" collapsed="false">
      <c r="A23" s="59" t="n">
        <v>11</v>
      </c>
      <c r="B23" s="50"/>
      <c r="C23" s="50"/>
      <c r="D23" s="50"/>
      <c r="E23" s="50"/>
      <c r="F23" s="52" t="str">
        <f aca="false">IF(E23="","",IF(E23&gt;=$F$7,"Geçti","Kaldı"))</f>
        <v/>
      </c>
      <c r="G23" s="50"/>
    </row>
    <row r="24" customFormat="false" ht="19.5" hidden="false" customHeight="true" outlineLevel="0" collapsed="false">
      <c r="A24" s="59" t="n">
        <v>12</v>
      </c>
      <c r="B24" s="50"/>
      <c r="C24" s="50"/>
      <c r="D24" s="50"/>
      <c r="E24" s="50"/>
      <c r="F24" s="52" t="str">
        <f aca="false">IF(E24="","",IF(E24&gt;=$F$7,"Geçti","Kaldı"))</f>
        <v/>
      </c>
      <c r="G24" s="50"/>
    </row>
    <row r="25" customFormat="false" ht="19.5" hidden="false" customHeight="true" outlineLevel="0" collapsed="false">
      <c r="A25" s="59" t="n">
        <v>13</v>
      </c>
      <c r="B25" s="50"/>
      <c r="C25" s="50"/>
      <c r="D25" s="50"/>
      <c r="E25" s="50"/>
      <c r="F25" s="52" t="str">
        <f aca="false">IF(E25="","",IF(E25&gt;=$F$7,"Geçti","Kaldı"))</f>
        <v/>
      </c>
      <c r="G25" s="50"/>
    </row>
    <row r="26" customFormat="false" ht="19.5" hidden="false" customHeight="true" outlineLevel="0" collapsed="false">
      <c r="A26" s="59" t="n">
        <v>14</v>
      </c>
      <c r="B26" s="50"/>
      <c r="C26" s="50"/>
      <c r="D26" s="50"/>
      <c r="E26" s="50"/>
      <c r="F26" s="52" t="str">
        <f aca="false">IF(E26="","",IF(E26&gt;=$F$7,"Geçti","Kaldı"))</f>
        <v/>
      </c>
      <c r="G26" s="50"/>
    </row>
    <row r="27" customFormat="false" ht="19.5" hidden="false" customHeight="true" outlineLevel="0" collapsed="false">
      <c r="A27" s="59" t="n">
        <v>15</v>
      </c>
      <c r="B27" s="50"/>
      <c r="C27" s="50"/>
      <c r="D27" s="50"/>
      <c r="E27" s="50"/>
      <c r="F27" s="52" t="str">
        <f aca="false">IF(E27="","",IF(E27&gt;=$F$7,"Geçti","Kaldı"))</f>
        <v/>
      </c>
      <c r="G27" s="50"/>
    </row>
    <row r="28" customFormat="false" ht="19.5" hidden="false" customHeight="true" outlineLevel="0" collapsed="false">
      <c r="A28" s="59" t="n">
        <v>16</v>
      </c>
      <c r="B28" s="50"/>
      <c r="C28" s="50"/>
      <c r="D28" s="50"/>
      <c r="E28" s="50"/>
      <c r="F28" s="52" t="str">
        <f aca="false">IF(E28="","",IF(E28&gt;=$F$7,"Geçti","Kaldı"))</f>
        <v/>
      </c>
      <c r="G28" s="50"/>
    </row>
    <row r="29" customFormat="false" ht="19.5" hidden="false" customHeight="true" outlineLevel="0" collapsed="false">
      <c r="A29" s="59" t="n">
        <v>17</v>
      </c>
      <c r="B29" s="50"/>
      <c r="C29" s="50"/>
      <c r="D29" s="50"/>
      <c r="E29" s="50"/>
      <c r="F29" s="52" t="str">
        <f aca="false">IF(E29="","",IF(E29&gt;=$F$7,"Geçti","Kaldı"))</f>
        <v/>
      </c>
      <c r="G29" s="50"/>
    </row>
    <row r="30" customFormat="false" ht="19.5" hidden="false" customHeight="true" outlineLevel="0" collapsed="false">
      <c r="A30" s="59" t="n">
        <v>18</v>
      </c>
      <c r="B30" s="50"/>
      <c r="C30" s="50"/>
      <c r="D30" s="50"/>
      <c r="E30" s="50"/>
      <c r="F30" s="52" t="str">
        <f aca="false">IF(E30="","",IF(E30&gt;=$F$7,"Geçti","Kaldı"))</f>
        <v/>
      </c>
      <c r="G30" s="50"/>
    </row>
    <row r="31" customFormat="false" ht="19.5" hidden="false" customHeight="true" outlineLevel="0" collapsed="false">
      <c r="A31" s="59" t="n">
        <v>19</v>
      </c>
      <c r="B31" s="50"/>
      <c r="C31" s="50"/>
      <c r="D31" s="50"/>
      <c r="E31" s="50"/>
      <c r="F31" s="52" t="str">
        <f aca="false">IF(E31="","",IF(E31&gt;=$F$7,"Geçti","Kaldı"))</f>
        <v/>
      </c>
      <c r="G31" s="50"/>
    </row>
    <row r="32" customFormat="false" ht="19.5" hidden="false" customHeight="true" outlineLevel="0" collapsed="false">
      <c r="A32" s="59" t="n">
        <v>20</v>
      </c>
      <c r="B32" s="50"/>
      <c r="C32" s="50"/>
      <c r="D32" s="50"/>
      <c r="E32" s="50"/>
      <c r="F32" s="52" t="str">
        <f aca="false">IF(E32="","",IF(E32&gt;=$F$7,"Geçti","Kaldı"))</f>
        <v/>
      </c>
      <c r="G32" s="50"/>
    </row>
    <row r="34" customFormat="false" ht="27.75" hidden="false" customHeight="true" outlineLevel="0" collapsed="false">
      <c r="A34" s="54" t="s">
        <v>147</v>
      </c>
      <c r="B34" s="60"/>
      <c r="C34" s="60"/>
      <c r="E34" s="54" t="s">
        <v>148</v>
      </c>
      <c r="F34" s="60"/>
      <c r="G34" s="60"/>
    </row>
    <row r="36" customFormat="false" ht="15" hidden="false" customHeight="false" outlineLevel="0" collapsed="false">
      <c r="A36" s="53" t="s">
        <v>60</v>
      </c>
      <c r="B36" s="53"/>
      <c r="C36" s="53"/>
      <c r="D36" s="53"/>
      <c r="E36" s="53"/>
      <c r="F36" s="53"/>
      <c r="G36" s="53"/>
    </row>
  </sheetData>
  <sheetProtection sheet="true" formatCells="false" formatColumns="false" formatRows="false" insertRows="false" deleteRows="false" sort="false" autoFilter="false"/>
  <mergeCells count="11">
    <mergeCell ref="A1:G1"/>
    <mergeCell ref="A2:G2"/>
    <mergeCell ref="B4:C4"/>
    <mergeCell ref="B5:C5"/>
    <mergeCell ref="B6:C6"/>
    <mergeCell ref="B7:C7"/>
    <mergeCell ref="B8:C8"/>
    <mergeCell ref="B9:C9"/>
    <mergeCell ref="B34:C34"/>
    <mergeCell ref="F34:G34"/>
    <mergeCell ref="A36:G36"/>
  </mergeCells>
  <conditionalFormatting sqref="F13:F32">
    <cfRule type="cellIs" priority="2" operator="equal" aboveAverage="0" equalAverage="0" bottom="0" percent="0" rank="0" text="" dxfId="0">
      <formula>"Geçti"</formula>
    </cfRule>
    <cfRule type="cellIs" priority="3" operator="equal" aboveAverage="0" equalAverage="0" bottom="0" percent="0" rank="0" text="" dxfId="1">
      <formula>"Kaldı"</formula>
    </cfRule>
  </conditionalFormatting>
  <hyperlinks>
    <hyperlink ref="E3" location="'Dashboard'!A1" display="Dashboard"/>
    <hyperlink ref="F3" location="'Eğitim Planı'!A1" display="·  Eğitim Planı"/>
    <hyperlink ref="G3" location="'Katılım Formu'!A1" display="·  Katılım Formu"/>
    <hyperlink ref="H3" location="'Personel Kayıtları'!A1" display="·  Personel Kayıtları"/>
    <hyperlink ref="I3" location="'Listeler'!A1" display="·  Listeler"/>
    <hyperlink ref="J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13"/>
    <col collapsed="false" customWidth="true" hidden="false" outlineLevel="0" max="4" min="4" style="0" width="32"/>
    <col collapsed="false" customWidth="true" hidden="false" outlineLevel="0" max="6" min="5" style="0" width="1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1" min="10" style="0" width="14"/>
  </cols>
  <sheetData>
    <row r="1" customFormat="false" ht="33.75" hidden="false" customHeight="true" outlineLevel="0" collapsed="false">
      <c r="A1" s="20" t="s">
        <v>149</v>
      </c>
      <c r="B1" s="20"/>
      <c r="C1" s="20"/>
      <c r="D1" s="20"/>
      <c r="E1" s="20"/>
      <c r="F1" s="20"/>
      <c r="G1" s="20"/>
      <c r="H1" s="20"/>
      <c r="I1" s="20"/>
      <c r="J1" s="20"/>
    </row>
    <row r="2" customFormat="false" ht="19.5" hidden="false" customHeight="true" outlineLevel="0" collapsed="false">
      <c r="A2" s="22" t="s">
        <v>150</v>
      </c>
      <c r="B2" s="22"/>
      <c r="C2" s="22"/>
      <c r="D2" s="22"/>
      <c r="E2" s="22"/>
      <c r="F2" s="22"/>
      <c r="G2" s="22"/>
      <c r="H2" s="22"/>
      <c r="I2" s="22"/>
      <c r="J2" s="22"/>
    </row>
    <row r="3" customFormat="false" ht="15" hidden="false" customHeight="false" outlineLevel="0" collapsed="false">
      <c r="A3" s="43" t="s">
        <v>33</v>
      </c>
      <c r="B3" s="43" t="s">
        <v>34</v>
      </c>
      <c r="C3" s="43" t="s">
        <v>35</v>
      </c>
      <c r="D3" s="44" t="s">
        <v>36</v>
      </c>
      <c r="E3" s="43" t="s">
        <v>37</v>
      </c>
      <c r="F3" s="43" t="s">
        <v>38</v>
      </c>
      <c r="G3" s="45" t="s">
        <v>39</v>
      </c>
      <c r="H3" s="46" t="n">
        <f aca="false">Listeler!$E$5</f>
        <v>46323</v>
      </c>
      <c r="I3" s="46"/>
    </row>
    <row r="4" customFormat="false" ht="15" hidden="false" customHeight="false" outlineLevel="0" collapsed="false">
      <c r="A4" s="47" t="s">
        <v>63</v>
      </c>
    </row>
    <row r="5" customFormat="false" ht="30" hidden="false" customHeight="true" outlineLevel="0" collapsed="false">
      <c r="A5" s="38" t="s">
        <v>127</v>
      </c>
      <c r="B5" s="38" t="s">
        <v>52</v>
      </c>
      <c r="C5" s="38" t="s">
        <v>128</v>
      </c>
      <c r="D5" s="38" t="s">
        <v>53</v>
      </c>
      <c r="E5" s="38" t="s">
        <v>66</v>
      </c>
      <c r="F5" s="38" t="s">
        <v>120</v>
      </c>
      <c r="G5" s="38" t="s">
        <v>151</v>
      </c>
      <c r="H5" s="38" t="s">
        <v>54</v>
      </c>
      <c r="I5" s="38" t="s">
        <v>152</v>
      </c>
      <c r="J5" s="38" t="s">
        <v>55</v>
      </c>
      <c r="K5" s="38" t="s">
        <v>153</v>
      </c>
    </row>
    <row r="6" customFormat="false" ht="15" hidden="false" customHeight="false" outlineLevel="0" collapsed="false">
      <c r="A6" s="50" t="s">
        <v>133</v>
      </c>
      <c r="B6" s="49" t="s">
        <v>132</v>
      </c>
      <c r="C6" s="49" t="s">
        <v>109</v>
      </c>
      <c r="D6" s="49" t="s">
        <v>154</v>
      </c>
      <c r="E6" s="50" t="s">
        <v>75</v>
      </c>
      <c r="F6" s="51" t="n">
        <v>45915</v>
      </c>
      <c r="G6" s="50" t="n">
        <v>12</v>
      </c>
      <c r="H6" s="61" t="n">
        <f aca="false">IF(OR(F6="",G6=0,G6=""),"",EDATE(F6,G6))</f>
        <v>46280</v>
      </c>
      <c r="I6" s="62" t="n">
        <f aca="false">IF(H6="","",H6-Listeler!$E$5)</f>
        <v>-43</v>
      </c>
      <c r="J6" s="52" t="str">
        <f aca="false">IF(F6="","",IF(H6="","Süresiz",IF(I6&lt;0,"Süresi doldu",IF(I6&lt;=Listeler!$E$7,"Yaklaşıyor","Geçerli"))))</f>
        <v>Süresi doldu</v>
      </c>
      <c r="K6" s="50" t="s">
        <v>155</v>
      </c>
    </row>
    <row r="7" customFormat="false" ht="15" hidden="false" customHeight="false" outlineLevel="0" collapsed="false">
      <c r="A7" s="50" t="s">
        <v>135</v>
      </c>
      <c r="B7" s="49" t="s">
        <v>134</v>
      </c>
      <c r="C7" s="49" t="s">
        <v>109</v>
      </c>
      <c r="D7" s="49" t="s">
        <v>154</v>
      </c>
      <c r="E7" s="50" t="s">
        <v>75</v>
      </c>
      <c r="F7" s="51" t="n">
        <v>46035</v>
      </c>
      <c r="G7" s="50" t="n">
        <v>12</v>
      </c>
      <c r="H7" s="61" t="n">
        <f aca="false">IF(OR(F7="",G7=0,G7=""),"",EDATE(F7,G7))</f>
        <v>46400</v>
      </c>
      <c r="I7" s="62" t="n">
        <f aca="false">IF(H7="","",H7-Listeler!$E$5)</f>
        <v>77</v>
      </c>
      <c r="J7" s="52" t="str">
        <f aca="false">IF(F7="","",IF(H7="","Süresiz",IF(I7&lt;0,"Süresi doldu",IF(I7&lt;=Listeler!$E$7,"Yaklaşıyor","Geçerli"))))</f>
        <v>Geçerli</v>
      </c>
      <c r="K7" s="50" t="s">
        <v>156</v>
      </c>
    </row>
    <row r="8" customFormat="false" ht="15" hidden="false" customHeight="false" outlineLevel="0" collapsed="false">
      <c r="A8" s="50" t="s">
        <v>137</v>
      </c>
      <c r="B8" s="49" t="s">
        <v>136</v>
      </c>
      <c r="C8" s="49" t="s">
        <v>109</v>
      </c>
      <c r="D8" s="49" t="s">
        <v>154</v>
      </c>
      <c r="E8" s="50" t="s">
        <v>75</v>
      </c>
      <c r="F8" s="51" t="n">
        <v>46063</v>
      </c>
      <c r="G8" s="50" t="n">
        <v>12</v>
      </c>
      <c r="H8" s="61" t="n">
        <f aca="false">IF(OR(F8="",G8=0,G8=""),"",EDATE(F8,G8))</f>
        <v>46428</v>
      </c>
      <c r="I8" s="62" t="n">
        <f aca="false">IF(H8="","",H8-Listeler!$E$5)</f>
        <v>105</v>
      </c>
      <c r="J8" s="52" t="str">
        <f aca="false">IF(F8="","",IF(H8="","Süresiz",IF(I8&lt;0,"Süresi doldu",IF(I8&lt;=Listeler!$E$7,"Yaklaşıyor","Geçerli"))))</f>
        <v>Geçerli</v>
      </c>
      <c r="K8" s="50" t="s">
        <v>157</v>
      </c>
    </row>
    <row r="9" customFormat="false" ht="15" hidden="false" customHeight="false" outlineLevel="0" collapsed="false">
      <c r="A9" s="50" t="s">
        <v>137</v>
      </c>
      <c r="B9" s="49" t="s">
        <v>136</v>
      </c>
      <c r="C9" s="49" t="s">
        <v>109</v>
      </c>
      <c r="D9" s="49" t="s">
        <v>158</v>
      </c>
      <c r="E9" s="50" t="s">
        <v>85</v>
      </c>
      <c r="F9" s="51" t="n">
        <v>46269</v>
      </c>
      <c r="G9" s="50" t="n">
        <v>0</v>
      </c>
      <c r="H9" s="61" t="str">
        <f aca="false">IF(OR(F9="",G9=0,G9=""),"",EDATE(F9,G9))</f>
        <v/>
      </c>
      <c r="I9" s="62" t="str">
        <f aca="false">IF(H9="","",H9-Listeler!$E$5)</f>
        <v/>
      </c>
      <c r="J9" s="52" t="str">
        <f aca="false">IF(F9="","",IF(H9="","Süresiz",IF(I9&lt;0,"Süresi doldu",IF(I9&lt;=Listeler!$E$7,"Yaklaşıyor","Geçerli"))))</f>
        <v>Süresiz</v>
      </c>
      <c r="K9" s="50"/>
    </row>
    <row r="10" customFormat="false" ht="15" hidden="false" customHeight="false" outlineLevel="0" collapsed="false">
      <c r="A10" s="50" t="s">
        <v>140</v>
      </c>
      <c r="B10" s="49" t="s">
        <v>139</v>
      </c>
      <c r="C10" s="49" t="s">
        <v>138</v>
      </c>
      <c r="D10" s="49" t="s">
        <v>154</v>
      </c>
      <c r="E10" s="50" t="s">
        <v>75</v>
      </c>
      <c r="F10" s="51" t="n">
        <v>46063</v>
      </c>
      <c r="G10" s="50" t="n">
        <v>12</v>
      </c>
      <c r="H10" s="61" t="n">
        <f aca="false">IF(OR(F10="",G10=0,G10=""),"",EDATE(F10,G10))</f>
        <v>46428</v>
      </c>
      <c r="I10" s="62" t="n">
        <f aca="false">IF(H10="","",H10-Listeler!$E$5)</f>
        <v>105</v>
      </c>
      <c r="J10" s="52" t="str">
        <f aca="false">IF(F10="","",IF(H10="","Süresiz",IF(I10&lt;0,"Süresi doldu",IF(I10&lt;=Listeler!$E$7,"Yaklaşıyor","Geçerli"))))</f>
        <v>Geçerli</v>
      </c>
      <c r="K10" s="50" t="s">
        <v>159</v>
      </c>
    </row>
    <row r="11" customFormat="false" ht="15" hidden="false" customHeight="false" outlineLevel="0" collapsed="false">
      <c r="A11" s="50" t="s">
        <v>140</v>
      </c>
      <c r="B11" s="49" t="s">
        <v>139</v>
      </c>
      <c r="C11" s="49" t="s">
        <v>138</v>
      </c>
      <c r="D11" s="49" t="s">
        <v>158</v>
      </c>
      <c r="E11" s="50" t="s">
        <v>85</v>
      </c>
      <c r="F11" s="51" t="n">
        <v>46106</v>
      </c>
      <c r="G11" s="50" t="n">
        <v>0</v>
      </c>
      <c r="H11" s="61" t="str">
        <f aca="false">IF(OR(F11="",G11=0,G11=""),"",EDATE(F11,G11))</f>
        <v/>
      </c>
      <c r="I11" s="62" t="str">
        <f aca="false">IF(H11="","",H11-Listeler!$E$5)</f>
        <v/>
      </c>
      <c r="J11" s="52" t="str">
        <f aca="false">IF(F11="","",IF(H11="","Süresiz",IF(I11&lt;0,"Süresi doldu",IF(I11&lt;=Listeler!$E$7,"Yaklaşıyor","Geçerli"))))</f>
        <v>Süresiz</v>
      </c>
      <c r="K11" s="50"/>
    </row>
    <row r="12" customFormat="false" ht="15" hidden="false" customHeight="false" outlineLevel="0" collapsed="false">
      <c r="A12" s="50" t="s">
        <v>143</v>
      </c>
      <c r="B12" s="49" t="s">
        <v>142</v>
      </c>
      <c r="C12" s="49" t="s">
        <v>138</v>
      </c>
      <c r="D12" s="49" t="s">
        <v>154</v>
      </c>
      <c r="E12" s="50" t="s">
        <v>75</v>
      </c>
      <c r="F12" s="51" t="n">
        <v>46035</v>
      </c>
      <c r="G12" s="50" t="n">
        <v>12</v>
      </c>
      <c r="H12" s="61" t="n">
        <f aca="false">IF(OR(F12="",G12=0,G12=""),"",EDATE(F12,G12))</f>
        <v>46400</v>
      </c>
      <c r="I12" s="62" t="n">
        <f aca="false">IF(H12="","",H12-Listeler!$E$5)</f>
        <v>77</v>
      </c>
      <c r="J12" s="52" t="str">
        <f aca="false">IF(F12="","",IF(H12="","Süresiz",IF(I12&lt;0,"Süresi doldu",IF(I12&lt;=Listeler!$E$7,"Yaklaşıyor","Geçerli"))))</f>
        <v>Geçerli</v>
      </c>
      <c r="K12" s="50" t="s">
        <v>160</v>
      </c>
    </row>
    <row r="13" customFormat="false" ht="15" hidden="false" customHeight="false" outlineLevel="0" collapsed="false">
      <c r="A13" s="50" t="s">
        <v>143</v>
      </c>
      <c r="B13" s="49" t="s">
        <v>142</v>
      </c>
      <c r="C13" s="49" t="s">
        <v>138</v>
      </c>
      <c r="D13" s="49" t="s">
        <v>161</v>
      </c>
      <c r="E13" s="50" t="s">
        <v>75</v>
      </c>
      <c r="F13" s="51" t="n">
        <v>45201</v>
      </c>
      <c r="G13" s="50" t="n">
        <v>36</v>
      </c>
      <c r="H13" s="61" t="n">
        <f aca="false">IF(OR(F13="",G13=0,G13=""),"",EDATE(F13,G13))</f>
        <v>46297</v>
      </c>
      <c r="I13" s="62" t="n">
        <f aca="false">IF(H13="","",H13-Listeler!$E$5)</f>
        <v>-26</v>
      </c>
      <c r="J13" s="52" t="str">
        <f aca="false">IF(F13="","",IF(H13="","Süresiz",IF(I13&lt;0,"Süresi doldu",IF(I13&lt;=Listeler!$E$7,"Yaklaşıyor","Geçerli"))))</f>
        <v>Süresi doldu</v>
      </c>
      <c r="K13" s="50" t="s">
        <v>162</v>
      </c>
    </row>
    <row r="14" customFormat="false" ht="15" hidden="false" customHeight="false" outlineLevel="0" collapsed="false">
      <c r="A14" s="50" t="s">
        <v>145</v>
      </c>
      <c r="B14" s="49" t="s">
        <v>144</v>
      </c>
      <c r="C14" s="49" t="s">
        <v>138</v>
      </c>
      <c r="D14" s="49" t="s">
        <v>154</v>
      </c>
      <c r="E14" s="50" t="s">
        <v>75</v>
      </c>
      <c r="F14" s="51" t="n">
        <v>46035</v>
      </c>
      <c r="G14" s="50" t="n">
        <v>12</v>
      </c>
      <c r="H14" s="61" t="n">
        <f aca="false">IF(OR(F14="",G14=0,G14=""),"",EDATE(F14,G14))</f>
        <v>46400</v>
      </c>
      <c r="I14" s="62" t="n">
        <f aca="false">IF(H14="","",H14-Listeler!$E$5)</f>
        <v>77</v>
      </c>
      <c r="J14" s="52" t="str">
        <f aca="false">IF(F14="","",IF(H14="","Süresiz",IF(I14&lt;0,"Süresi doldu",IF(I14&lt;=Listeler!$E$7,"Yaklaşıyor","Geçerli"))))</f>
        <v>Geçerli</v>
      </c>
      <c r="K14" s="50" t="s">
        <v>163</v>
      </c>
    </row>
    <row r="15" customFormat="false" ht="15" hidden="false" customHeight="false" outlineLevel="0" collapsed="false">
      <c r="A15" s="50" t="s">
        <v>164</v>
      </c>
      <c r="B15" s="49" t="s">
        <v>165</v>
      </c>
      <c r="C15" s="49" t="s">
        <v>138</v>
      </c>
      <c r="D15" s="49" t="s">
        <v>154</v>
      </c>
      <c r="E15" s="50" t="s">
        <v>75</v>
      </c>
      <c r="F15" s="51" t="n">
        <v>46063</v>
      </c>
      <c r="G15" s="50" t="n">
        <v>12</v>
      </c>
      <c r="H15" s="61" t="n">
        <f aca="false">IF(OR(F15="",G15=0,G15=""),"",EDATE(F15,G15))</f>
        <v>46428</v>
      </c>
      <c r="I15" s="62" t="n">
        <f aca="false">IF(H15="","",H15-Listeler!$E$5)</f>
        <v>105</v>
      </c>
      <c r="J15" s="52" t="str">
        <f aca="false">IF(F15="","",IF(H15="","Süresiz",IF(I15&lt;0,"Süresi doldu",IF(I15&lt;=Listeler!$E$7,"Yaklaşıyor","Geçerli"))))</f>
        <v>Geçerli</v>
      </c>
      <c r="K15" s="50" t="s">
        <v>166</v>
      </c>
    </row>
    <row r="16" customFormat="false" ht="15" hidden="false" customHeight="false" outlineLevel="0" collapsed="false">
      <c r="A16" s="50" t="s">
        <v>164</v>
      </c>
      <c r="B16" s="49" t="s">
        <v>165</v>
      </c>
      <c r="C16" s="49" t="s">
        <v>138</v>
      </c>
      <c r="D16" s="49" t="s">
        <v>158</v>
      </c>
      <c r="E16" s="50" t="s">
        <v>90</v>
      </c>
      <c r="F16" s="51" t="n">
        <v>46104</v>
      </c>
      <c r="G16" s="50" t="n">
        <v>0</v>
      </c>
      <c r="H16" s="61" t="str">
        <f aca="false">IF(OR(F16="",G16=0,G16=""),"",EDATE(F16,G16))</f>
        <v/>
      </c>
      <c r="I16" s="62" t="str">
        <f aca="false">IF(H16="","",H16-Listeler!$E$5)</f>
        <v/>
      </c>
      <c r="J16" s="52" t="str">
        <f aca="false">IF(F16="","",IF(H16="","Süresiz",IF(I16&lt;0,"Süresi doldu",IF(I16&lt;=Listeler!$E$7,"Yaklaşıyor","Geçerli"))))</f>
        <v>Süresiz</v>
      </c>
      <c r="K16" s="50"/>
    </row>
    <row r="17" customFormat="false" ht="15" hidden="false" customHeight="false" outlineLevel="0" collapsed="false">
      <c r="A17" s="50" t="s">
        <v>167</v>
      </c>
      <c r="B17" s="49" t="s">
        <v>168</v>
      </c>
      <c r="C17" s="49" t="s">
        <v>85</v>
      </c>
      <c r="D17" s="49" t="s">
        <v>154</v>
      </c>
      <c r="E17" s="50" t="s">
        <v>75</v>
      </c>
      <c r="F17" s="51" t="n">
        <v>46063</v>
      </c>
      <c r="G17" s="50" t="n">
        <v>12</v>
      </c>
      <c r="H17" s="61" t="n">
        <f aca="false">IF(OR(F17="",G17=0,G17=""),"",EDATE(F17,G17))</f>
        <v>46428</v>
      </c>
      <c r="I17" s="62" t="n">
        <f aca="false">IF(H17="","",H17-Listeler!$E$5)</f>
        <v>105</v>
      </c>
      <c r="J17" s="52" t="str">
        <f aca="false">IF(F17="","",IF(H17="","Süresiz",IF(I17&lt;0,"Süresi doldu",IF(I17&lt;=Listeler!$E$7,"Yaklaşıyor","Geçerli"))))</f>
        <v>Geçerli</v>
      </c>
      <c r="K17" s="50" t="s">
        <v>169</v>
      </c>
    </row>
    <row r="18" customFormat="false" ht="15" hidden="false" customHeight="false" outlineLevel="0" collapsed="false">
      <c r="A18" s="50" t="s">
        <v>167</v>
      </c>
      <c r="B18" s="49" t="s">
        <v>168</v>
      </c>
      <c r="C18" s="49" t="s">
        <v>85</v>
      </c>
      <c r="D18" s="49" t="s">
        <v>84</v>
      </c>
      <c r="E18" s="50" t="s">
        <v>90</v>
      </c>
      <c r="F18" s="51" t="n">
        <v>46090</v>
      </c>
      <c r="G18" s="50" t="n">
        <v>0</v>
      </c>
      <c r="H18" s="61" t="str">
        <f aca="false">IF(OR(F18="",G18=0,G18=""),"",EDATE(F18,G18))</f>
        <v/>
      </c>
      <c r="I18" s="62" t="str">
        <f aca="false">IF(H18="","",H18-Listeler!$E$5)</f>
        <v/>
      </c>
      <c r="J18" s="52" t="str">
        <f aca="false">IF(F18="","",IF(H18="","Süresiz",IF(I18&lt;0,"Süresi doldu",IF(I18&lt;=Listeler!$E$7,"Yaklaşıyor","Geçerli"))))</f>
        <v>Süresiz</v>
      </c>
      <c r="K18" s="50"/>
    </row>
    <row r="19" customFormat="false" ht="15" hidden="false" customHeight="false" outlineLevel="0" collapsed="false">
      <c r="A19" s="50" t="s">
        <v>170</v>
      </c>
      <c r="B19" s="49" t="s">
        <v>171</v>
      </c>
      <c r="C19" s="49" t="s">
        <v>85</v>
      </c>
      <c r="D19" s="49" t="s">
        <v>154</v>
      </c>
      <c r="E19" s="50" t="s">
        <v>75</v>
      </c>
      <c r="F19" s="51" t="n">
        <v>46035</v>
      </c>
      <c r="G19" s="50" t="n">
        <v>12</v>
      </c>
      <c r="H19" s="61" t="n">
        <f aca="false">IF(OR(F19="",G19=0,G19=""),"",EDATE(F19,G19))</f>
        <v>46400</v>
      </c>
      <c r="I19" s="62" t="n">
        <f aca="false">IF(H19="","",H19-Listeler!$E$5)</f>
        <v>77</v>
      </c>
      <c r="J19" s="52" t="str">
        <f aca="false">IF(F19="","",IF(H19="","Süresiz",IF(I19&lt;0,"Süresi doldu",IF(I19&lt;=Listeler!$E$7,"Yaklaşıyor","Geçerli"))))</f>
        <v>Geçerli</v>
      </c>
      <c r="K19" s="50" t="s">
        <v>169</v>
      </c>
    </row>
    <row r="20" customFormat="false" ht="15" hidden="false" customHeight="false" outlineLevel="0" collapsed="false">
      <c r="A20" s="50" t="s">
        <v>172</v>
      </c>
      <c r="B20" s="49" t="s">
        <v>173</v>
      </c>
      <c r="C20" s="49" t="s">
        <v>146</v>
      </c>
      <c r="D20" s="49" t="s">
        <v>154</v>
      </c>
      <c r="E20" s="50" t="s">
        <v>75</v>
      </c>
      <c r="F20" s="51" t="n">
        <v>46035</v>
      </c>
      <c r="G20" s="50" t="n">
        <v>12</v>
      </c>
      <c r="H20" s="61" t="n">
        <f aca="false">IF(OR(F20="",G20=0,G20=""),"",EDATE(F20,G20))</f>
        <v>46400</v>
      </c>
      <c r="I20" s="62" t="n">
        <f aca="false">IF(H20="","",H20-Listeler!$E$5)</f>
        <v>77</v>
      </c>
      <c r="J20" s="52" t="str">
        <f aca="false">IF(F20="","",IF(H20="","Süresiz",IF(I20&lt;0,"Süresi doldu",IF(I20&lt;=Listeler!$E$7,"Yaklaşıyor","Geçerli"))))</f>
        <v>Geçerli</v>
      </c>
      <c r="K20" s="50" t="s">
        <v>174</v>
      </c>
    </row>
    <row r="21" customFormat="false" ht="15" hidden="false" customHeight="false" outlineLevel="0" collapsed="false">
      <c r="A21" s="50" t="s">
        <v>172</v>
      </c>
      <c r="B21" s="49" t="s">
        <v>173</v>
      </c>
      <c r="C21" s="49" t="s">
        <v>146</v>
      </c>
      <c r="D21" s="49" t="s">
        <v>97</v>
      </c>
      <c r="E21" s="50" t="s">
        <v>85</v>
      </c>
      <c r="F21" s="51" t="n">
        <v>46179</v>
      </c>
      <c r="G21" s="50" t="n">
        <v>0</v>
      </c>
      <c r="H21" s="61" t="str">
        <f aca="false">IF(OR(F21="",G21=0,G21=""),"",EDATE(F21,G21))</f>
        <v/>
      </c>
      <c r="I21" s="62" t="str">
        <f aca="false">IF(H21="","",H21-Listeler!$E$5)</f>
        <v/>
      </c>
      <c r="J21" s="52" t="str">
        <f aca="false">IF(F21="","",IF(H21="","Süresiz",IF(I21&lt;0,"Süresi doldu",IF(I21&lt;=Listeler!$E$7,"Yaklaşıyor","Geçerli"))))</f>
        <v>Süresiz</v>
      </c>
      <c r="K21" s="50"/>
    </row>
    <row r="22" customFormat="false" ht="15" hidden="false" customHeight="false" outlineLevel="0" collapsed="false">
      <c r="A22" s="50" t="s">
        <v>172</v>
      </c>
      <c r="B22" s="49" t="s">
        <v>173</v>
      </c>
      <c r="C22" s="49" t="s">
        <v>146</v>
      </c>
      <c r="D22" s="49" t="s">
        <v>161</v>
      </c>
      <c r="E22" s="50" t="s">
        <v>75</v>
      </c>
      <c r="F22" s="51" t="n">
        <v>45721</v>
      </c>
      <c r="G22" s="50" t="n">
        <v>36</v>
      </c>
      <c r="H22" s="61" t="n">
        <f aca="false">IF(OR(F22="",G22=0,G22=""),"",EDATE(F22,G22))</f>
        <v>46817</v>
      </c>
      <c r="I22" s="62" t="n">
        <f aca="false">IF(H22="","",H22-Listeler!$E$5)</f>
        <v>494</v>
      </c>
      <c r="J22" s="52" t="str">
        <f aca="false">IF(F22="","",IF(H22="","Süresiz",IF(I22&lt;0,"Süresi doldu",IF(I22&lt;=Listeler!$E$7,"Yaklaşıyor","Geçerli"))))</f>
        <v>Geçerli</v>
      </c>
      <c r="K22" s="50" t="s">
        <v>175</v>
      </c>
    </row>
    <row r="23" customFormat="false" ht="15" hidden="false" customHeight="false" outlineLevel="0" collapsed="false">
      <c r="A23" s="50" t="s">
        <v>172</v>
      </c>
      <c r="B23" s="49" t="s">
        <v>173</v>
      </c>
      <c r="C23" s="49" t="s">
        <v>146</v>
      </c>
      <c r="D23" s="49" t="s">
        <v>176</v>
      </c>
      <c r="E23" s="50" t="s">
        <v>75</v>
      </c>
      <c r="F23" s="51" t="n">
        <v>45667</v>
      </c>
      <c r="G23" s="50" t="n">
        <v>12</v>
      </c>
      <c r="H23" s="61" t="n">
        <f aca="false">IF(OR(F23="",G23=0,G23=""),"",EDATE(F23,G23))</f>
        <v>46032</v>
      </c>
      <c r="I23" s="62" t="n">
        <f aca="false">IF(H23="","",H23-Listeler!$E$5)</f>
        <v>-291</v>
      </c>
      <c r="J23" s="52" t="str">
        <f aca="false">IF(F23="","",IF(H23="","Süresiz",IF(I23&lt;0,"Süresi doldu",IF(I23&lt;=Listeler!$E$7,"Yaklaşıyor","Geçerli"))))</f>
        <v>Süresi doldu</v>
      </c>
      <c r="K23" s="50" t="s">
        <v>177</v>
      </c>
    </row>
    <row r="24" customFormat="false" ht="15" hidden="false" customHeight="false" outlineLevel="0" collapsed="false">
      <c r="A24" s="50" t="s">
        <v>178</v>
      </c>
      <c r="B24" s="49" t="s">
        <v>179</v>
      </c>
      <c r="C24" s="49" t="s">
        <v>101</v>
      </c>
      <c r="D24" s="49" t="s">
        <v>154</v>
      </c>
      <c r="E24" s="50" t="s">
        <v>75</v>
      </c>
      <c r="F24" s="51" t="n">
        <v>46035</v>
      </c>
      <c r="G24" s="50" t="n">
        <v>12</v>
      </c>
      <c r="H24" s="61" t="n">
        <f aca="false">IF(OR(F24="",G24=0,G24=""),"",EDATE(F24,G24))</f>
        <v>46400</v>
      </c>
      <c r="I24" s="62" t="n">
        <f aca="false">IF(H24="","",H24-Listeler!$E$5)</f>
        <v>77</v>
      </c>
      <c r="J24" s="52" t="str">
        <f aca="false">IF(F24="","",IF(H24="","Süresiz",IF(I24&lt;0,"Süresi doldu",IF(I24&lt;=Listeler!$E$7,"Yaklaşıyor","Geçerli"))))</f>
        <v>Geçerli</v>
      </c>
      <c r="K24" s="50" t="s">
        <v>180</v>
      </c>
    </row>
    <row r="25" customFormat="false" ht="15" hidden="false" customHeight="false" outlineLevel="0" collapsed="false">
      <c r="A25" s="50" t="s">
        <v>178</v>
      </c>
      <c r="B25" s="49" t="s">
        <v>179</v>
      </c>
      <c r="C25" s="49" t="s">
        <v>101</v>
      </c>
      <c r="D25" s="49" t="s">
        <v>84</v>
      </c>
      <c r="E25" s="50" t="s">
        <v>85</v>
      </c>
      <c r="F25" s="51" t="n">
        <v>46222</v>
      </c>
      <c r="G25" s="50" t="n">
        <v>0</v>
      </c>
      <c r="H25" s="61" t="str">
        <f aca="false">IF(OR(F25="",G25=0,G25=""),"",EDATE(F25,G25))</f>
        <v/>
      </c>
      <c r="I25" s="62" t="str">
        <f aca="false">IF(H25="","",H25-Listeler!$E$5)</f>
        <v/>
      </c>
      <c r="J25" s="52" t="str">
        <f aca="false">IF(F25="","",IF(H25="","Süresiz",IF(I25&lt;0,"Süresi doldu",IF(I25&lt;=Listeler!$E$7,"Yaklaşıyor","Geçerli"))))</f>
        <v>Süresiz</v>
      </c>
      <c r="K25" s="50"/>
    </row>
    <row r="26" customFormat="false" ht="15" hidden="false" customHeight="false" outlineLevel="0" collapsed="false">
      <c r="A26" s="50" t="s">
        <v>178</v>
      </c>
      <c r="B26" s="49" t="s">
        <v>179</v>
      </c>
      <c r="C26" s="49" t="s">
        <v>101</v>
      </c>
      <c r="D26" s="49" t="s">
        <v>181</v>
      </c>
      <c r="E26" s="50" t="s">
        <v>75</v>
      </c>
      <c r="F26" s="51" t="n">
        <v>45616</v>
      </c>
      <c r="G26" s="50" t="n">
        <v>24</v>
      </c>
      <c r="H26" s="61" t="n">
        <f aca="false">IF(OR(F26="",G26=0,G26=""),"",EDATE(F26,G26))</f>
        <v>46346</v>
      </c>
      <c r="I26" s="62" t="n">
        <f aca="false">IF(H26="","",H26-Listeler!$E$5)</f>
        <v>23</v>
      </c>
      <c r="J26" s="52" t="str">
        <f aca="false">IF(F26="","",IF(H26="","Süresiz",IF(I26&lt;0,"Süresi doldu",IF(I26&lt;=Listeler!$E$7,"Yaklaşıyor","Geçerli"))))</f>
        <v>Yaklaşıyor</v>
      </c>
      <c r="K26" s="50" t="s">
        <v>182</v>
      </c>
    </row>
    <row r="27" customFormat="false" ht="15" hidden="false" customHeight="false" outlineLevel="0" collapsed="false">
      <c r="A27" s="50" t="s">
        <v>183</v>
      </c>
      <c r="B27" s="49" t="s">
        <v>184</v>
      </c>
      <c r="C27" s="49" t="s">
        <v>101</v>
      </c>
      <c r="D27" s="49" t="s">
        <v>154</v>
      </c>
      <c r="E27" s="50" t="s">
        <v>75</v>
      </c>
      <c r="F27" s="51" t="n">
        <v>46063</v>
      </c>
      <c r="G27" s="50" t="n">
        <v>12</v>
      </c>
      <c r="H27" s="61" t="n">
        <f aca="false">IF(OR(F27="",G27=0,G27=""),"",EDATE(F27,G27))</f>
        <v>46428</v>
      </c>
      <c r="I27" s="62" t="n">
        <f aca="false">IF(H27="","",H27-Listeler!$E$5)</f>
        <v>105</v>
      </c>
      <c r="J27" s="52" t="str">
        <f aca="false">IF(F27="","",IF(H27="","Süresiz",IF(I27&lt;0,"Süresi doldu",IF(I27&lt;=Listeler!$E$7,"Yaklaşıyor","Geçerli"))))</f>
        <v>Geçerli</v>
      </c>
      <c r="K27" s="50" t="s">
        <v>185</v>
      </c>
    </row>
    <row r="28" customFormat="false" ht="15" hidden="false" customHeight="false" outlineLevel="0" collapsed="false">
      <c r="A28" s="50" t="s">
        <v>183</v>
      </c>
      <c r="B28" s="49" t="s">
        <v>184</v>
      </c>
      <c r="C28" s="49" t="s">
        <v>101</v>
      </c>
      <c r="D28" s="49" t="s">
        <v>181</v>
      </c>
      <c r="E28" s="50" t="s">
        <v>75</v>
      </c>
      <c r="F28" s="51" t="n">
        <v>46188</v>
      </c>
      <c r="G28" s="50" t="n">
        <v>24</v>
      </c>
      <c r="H28" s="61" t="n">
        <f aca="false">IF(OR(F28="",G28=0,G28=""),"",EDATE(F28,G28))</f>
        <v>46919</v>
      </c>
      <c r="I28" s="62" t="n">
        <f aca="false">IF(H28="","",H28-Listeler!$E$5)</f>
        <v>596</v>
      </c>
      <c r="J28" s="52" t="str">
        <f aca="false">IF(F28="","",IF(H28="","Süresiz",IF(I28&lt;0,"Süresi doldu",IF(I28&lt;=Listeler!$E$7,"Yaklaşıyor","Geçerli"))))</f>
        <v>Geçerli</v>
      </c>
      <c r="K28" s="50" t="s">
        <v>186</v>
      </c>
    </row>
    <row r="29" customFormat="false" ht="15" hidden="false" customHeight="false" outlineLevel="0" collapsed="false">
      <c r="A29" s="50" t="s">
        <v>187</v>
      </c>
      <c r="B29" s="49" t="s">
        <v>188</v>
      </c>
      <c r="C29" s="49" t="s">
        <v>141</v>
      </c>
      <c r="D29" s="49" t="s">
        <v>154</v>
      </c>
      <c r="E29" s="50" t="s">
        <v>75</v>
      </c>
      <c r="F29" s="51" t="n">
        <v>45915</v>
      </c>
      <c r="G29" s="50" t="n">
        <v>12</v>
      </c>
      <c r="H29" s="61" t="n">
        <f aca="false">IF(OR(F29="",G29=0,G29=""),"",EDATE(F29,G29))</f>
        <v>46280</v>
      </c>
      <c r="I29" s="62" t="n">
        <f aca="false">IF(H29="","",H29-Listeler!$E$5)</f>
        <v>-43</v>
      </c>
      <c r="J29" s="52" t="str">
        <f aca="false">IF(F29="","",IF(H29="","Süresiz",IF(I29&lt;0,"Süresi doldu",IF(I29&lt;=Listeler!$E$7,"Yaklaşıyor","Geçerli"))))</f>
        <v>Süresi doldu</v>
      </c>
      <c r="K29" s="50" t="s">
        <v>189</v>
      </c>
    </row>
    <row r="30" customFormat="false" ht="15" hidden="false" customHeight="false" outlineLevel="0" collapsed="false">
      <c r="A30" s="50" t="s">
        <v>187</v>
      </c>
      <c r="B30" s="49" t="s">
        <v>188</v>
      </c>
      <c r="C30" s="49" t="s">
        <v>141</v>
      </c>
      <c r="D30" s="49" t="s">
        <v>97</v>
      </c>
      <c r="E30" s="50" t="s">
        <v>85</v>
      </c>
      <c r="F30" s="51" t="n">
        <v>46036</v>
      </c>
      <c r="G30" s="50" t="n">
        <v>0</v>
      </c>
      <c r="H30" s="61" t="str">
        <f aca="false">IF(OR(F30="",G30=0,G30=""),"",EDATE(F30,G30))</f>
        <v/>
      </c>
      <c r="I30" s="62" t="str">
        <f aca="false">IF(H30="","",H30-Listeler!$E$5)</f>
        <v/>
      </c>
      <c r="J30" s="52" t="str">
        <f aca="false">IF(F30="","",IF(H30="","Süresiz",IF(I30&lt;0,"Süresi doldu",IF(I30&lt;=Listeler!$E$7,"Yaklaşıyor","Geçerli"))))</f>
        <v>Süresiz</v>
      </c>
      <c r="K30" s="50"/>
    </row>
    <row r="31" customFormat="false" ht="15" hidden="false" customHeight="false" outlineLevel="0" collapsed="false">
      <c r="A31" s="50" t="s">
        <v>190</v>
      </c>
      <c r="B31" s="49" t="s">
        <v>191</v>
      </c>
      <c r="C31" s="49" t="s">
        <v>109</v>
      </c>
      <c r="D31" s="49" t="s">
        <v>154</v>
      </c>
      <c r="E31" s="50" t="s">
        <v>75</v>
      </c>
      <c r="F31" s="51" t="n">
        <v>46035</v>
      </c>
      <c r="G31" s="50" t="n">
        <v>12</v>
      </c>
      <c r="H31" s="61" t="n">
        <f aca="false">IF(OR(F31="",G31=0,G31=""),"",EDATE(F31,G31))</f>
        <v>46400</v>
      </c>
      <c r="I31" s="62" t="n">
        <f aca="false">IF(H31="","",H31-Listeler!$E$5)</f>
        <v>77</v>
      </c>
      <c r="J31" s="52" t="str">
        <f aca="false">IF(F31="","",IF(H31="","Süresiz",IF(I31&lt;0,"Süresi doldu",IF(I31&lt;=Listeler!$E$7,"Yaklaşıyor","Geçerli"))))</f>
        <v>Geçerli</v>
      </c>
      <c r="K31" s="50" t="s">
        <v>192</v>
      </c>
    </row>
    <row r="32" customFormat="false" ht="15" hidden="false" customHeight="false" outlineLevel="0" collapsed="false">
      <c r="A32" s="50" t="s">
        <v>193</v>
      </c>
      <c r="B32" s="49" t="s">
        <v>194</v>
      </c>
      <c r="C32" s="49" t="s">
        <v>138</v>
      </c>
      <c r="D32" s="49" t="s">
        <v>154</v>
      </c>
      <c r="E32" s="50" t="s">
        <v>75</v>
      </c>
      <c r="F32" s="51" t="n">
        <v>45915</v>
      </c>
      <c r="G32" s="50" t="n">
        <v>12</v>
      </c>
      <c r="H32" s="61" t="n">
        <f aca="false">IF(OR(F32="",G32=0,G32=""),"",EDATE(F32,G32))</f>
        <v>46280</v>
      </c>
      <c r="I32" s="62" t="n">
        <f aca="false">IF(H32="","",H32-Listeler!$E$5)</f>
        <v>-43</v>
      </c>
      <c r="J32" s="52" t="str">
        <f aca="false">IF(F32="","",IF(H32="","Süresiz",IF(I32&lt;0,"Süresi doldu",IF(I32&lt;=Listeler!$E$7,"Yaklaşıyor","Geçerli"))))</f>
        <v>Süresi doldu</v>
      </c>
      <c r="K32" s="50" t="s">
        <v>192</v>
      </c>
    </row>
    <row r="33" customFormat="false" ht="15" hidden="false" customHeight="false" outlineLevel="0" collapsed="false">
      <c r="A33" s="50" t="s">
        <v>193</v>
      </c>
      <c r="B33" s="49" t="s">
        <v>194</v>
      </c>
      <c r="C33" s="49" t="s">
        <v>138</v>
      </c>
      <c r="D33" s="49" t="s">
        <v>195</v>
      </c>
      <c r="E33" s="50" t="s">
        <v>90</v>
      </c>
      <c r="F33" s="51" t="n">
        <v>46164</v>
      </c>
      <c r="G33" s="50" t="n">
        <v>0</v>
      </c>
      <c r="H33" s="61" t="str">
        <f aca="false">IF(OR(F33="",G33=0,G33=""),"",EDATE(F33,G33))</f>
        <v/>
      </c>
      <c r="I33" s="62" t="str">
        <f aca="false">IF(H33="","",H33-Listeler!$E$5)</f>
        <v/>
      </c>
      <c r="J33" s="52" t="str">
        <f aca="false">IF(F33="","",IF(H33="","Süresiz",IF(I33&lt;0,"Süresi doldu",IF(I33&lt;=Listeler!$E$7,"Yaklaşıyor","Geçerli"))))</f>
        <v>Süresiz</v>
      </c>
      <c r="K33" s="50"/>
    </row>
    <row r="34" customFormat="false" ht="15" hidden="false" customHeight="false" outlineLevel="0" collapsed="false">
      <c r="A34" s="50" t="s">
        <v>196</v>
      </c>
      <c r="B34" s="49" t="s">
        <v>197</v>
      </c>
      <c r="C34" s="49" t="s">
        <v>138</v>
      </c>
      <c r="D34" s="49" t="s">
        <v>154</v>
      </c>
      <c r="E34" s="50" t="s">
        <v>75</v>
      </c>
      <c r="F34" s="51" t="n">
        <v>45915</v>
      </c>
      <c r="G34" s="50" t="n">
        <v>12</v>
      </c>
      <c r="H34" s="61" t="n">
        <f aca="false">IF(OR(F34="",G34=0,G34=""),"",EDATE(F34,G34))</f>
        <v>46280</v>
      </c>
      <c r="I34" s="62" t="n">
        <f aca="false">IF(H34="","",H34-Listeler!$E$5)</f>
        <v>-43</v>
      </c>
      <c r="J34" s="52" t="str">
        <f aca="false">IF(F34="","",IF(H34="","Süresiz",IF(I34&lt;0,"Süresi doldu",IF(I34&lt;=Listeler!$E$7,"Yaklaşıyor","Geçerli"))))</f>
        <v>Süresi doldu</v>
      </c>
      <c r="K34" s="50" t="s">
        <v>198</v>
      </c>
    </row>
    <row r="35" customFormat="false" ht="15" hidden="false" customHeight="false" outlineLevel="0" collapsed="false">
      <c r="A35" s="50" t="s">
        <v>199</v>
      </c>
      <c r="B35" s="49" t="s">
        <v>200</v>
      </c>
      <c r="C35" s="49" t="s">
        <v>109</v>
      </c>
      <c r="D35" s="49" t="s">
        <v>154</v>
      </c>
      <c r="E35" s="50" t="s">
        <v>75</v>
      </c>
      <c r="F35" s="51" t="n">
        <v>46063</v>
      </c>
      <c r="G35" s="50" t="n">
        <v>12</v>
      </c>
      <c r="H35" s="61" t="n">
        <f aca="false">IF(OR(F35="",G35=0,G35=""),"",EDATE(F35,G35))</f>
        <v>46428</v>
      </c>
      <c r="I35" s="62" t="n">
        <f aca="false">IF(H35="","",H35-Listeler!$E$5)</f>
        <v>105</v>
      </c>
      <c r="J35" s="52" t="str">
        <f aca="false">IF(F35="","",IF(H35="","Süresiz",IF(I35&lt;0,"Süresi doldu",IF(I35&lt;=Listeler!$E$7,"Yaklaşıyor","Geçerli"))))</f>
        <v>Geçerli</v>
      </c>
      <c r="K35" s="50" t="s">
        <v>201</v>
      </c>
    </row>
    <row r="36" customFormat="false" ht="15" hidden="false" customHeight="false" outlineLevel="0" collapsed="false">
      <c r="A36" s="50" t="s">
        <v>199</v>
      </c>
      <c r="B36" s="49" t="s">
        <v>200</v>
      </c>
      <c r="C36" s="49" t="s">
        <v>109</v>
      </c>
      <c r="D36" s="49" t="s">
        <v>89</v>
      </c>
      <c r="E36" s="50" t="s">
        <v>90</v>
      </c>
      <c r="F36" s="51" t="n">
        <v>46313</v>
      </c>
      <c r="G36" s="50" t="n">
        <v>0</v>
      </c>
      <c r="H36" s="61" t="str">
        <f aca="false">IF(OR(F36="",G36=0,G36=""),"",EDATE(F36,G36))</f>
        <v/>
      </c>
      <c r="I36" s="62" t="str">
        <f aca="false">IF(H36="","",H36-Listeler!$E$5)</f>
        <v/>
      </c>
      <c r="J36" s="52" t="str">
        <f aca="false">IF(F36="","",IF(H36="","Süresiz",IF(I36&lt;0,"Süresi doldu",IF(I36&lt;=Listeler!$E$7,"Yaklaşıyor","Geçerli"))))</f>
        <v>Süresiz</v>
      </c>
      <c r="K36" s="50"/>
    </row>
    <row r="37" customFormat="false" ht="15" hidden="false" customHeight="false" outlineLevel="0" collapsed="false">
      <c r="A37" s="50" t="s">
        <v>202</v>
      </c>
      <c r="B37" s="49" t="s">
        <v>203</v>
      </c>
      <c r="C37" s="49" t="s">
        <v>85</v>
      </c>
      <c r="D37" s="49" t="s">
        <v>154</v>
      </c>
      <c r="E37" s="50" t="s">
        <v>75</v>
      </c>
      <c r="F37" s="51" t="n">
        <v>45964</v>
      </c>
      <c r="G37" s="50" t="n">
        <v>12</v>
      </c>
      <c r="H37" s="61" t="n">
        <f aca="false">IF(OR(F37="",G37=0,G37=""),"",EDATE(F37,G37))</f>
        <v>46329</v>
      </c>
      <c r="I37" s="62" t="n">
        <f aca="false">IF(H37="","",H37-Listeler!$E$5)</f>
        <v>6</v>
      </c>
      <c r="J37" s="52" t="str">
        <f aca="false">IF(F37="","",IF(H37="","Süresiz",IF(I37&lt;0,"Süresi doldu",IF(I37&lt;=Listeler!$E$7,"Yaklaşıyor","Geçerli"))))</f>
        <v>Yaklaşıyor</v>
      </c>
      <c r="K37" s="50" t="s">
        <v>204</v>
      </c>
    </row>
    <row r="38" customFormat="false" ht="15" hidden="false" customHeight="false" outlineLevel="0" collapsed="false">
      <c r="A38" s="50" t="s">
        <v>205</v>
      </c>
      <c r="B38" s="49" t="s">
        <v>206</v>
      </c>
      <c r="C38" s="49" t="s">
        <v>146</v>
      </c>
      <c r="D38" s="49" t="s">
        <v>154</v>
      </c>
      <c r="E38" s="50" t="s">
        <v>75</v>
      </c>
      <c r="F38" s="51" t="n">
        <v>45915</v>
      </c>
      <c r="G38" s="50" t="n">
        <v>12</v>
      </c>
      <c r="H38" s="61" t="n">
        <f aca="false">IF(OR(F38="",G38=0,G38=""),"",EDATE(F38,G38))</f>
        <v>46280</v>
      </c>
      <c r="I38" s="62" t="n">
        <f aca="false">IF(H38="","",H38-Listeler!$E$5)</f>
        <v>-43</v>
      </c>
      <c r="J38" s="52" t="str">
        <f aca="false">IF(F38="","",IF(H38="","Süresiz",IF(I38&lt;0,"Süresi doldu",IF(I38&lt;=Listeler!$E$7,"Yaklaşıyor","Geçerli"))))</f>
        <v>Süresi doldu</v>
      </c>
      <c r="K38" s="50" t="s">
        <v>207</v>
      </c>
    </row>
    <row r="39" customFormat="false" ht="15" hidden="false" customHeight="false" outlineLevel="0" collapsed="false">
      <c r="A39" s="50" t="s">
        <v>205</v>
      </c>
      <c r="B39" s="49" t="s">
        <v>206</v>
      </c>
      <c r="C39" s="49" t="s">
        <v>146</v>
      </c>
      <c r="D39" s="49" t="s">
        <v>161</v>
      </c>
      <c r="E39" s="50" t="s">
        <v>75</v>
      </c>
      <c r="F39" s="51" t="n">
        <v>45721</v>
      </c>
      <c r="G39" s="50" t="n">
        <v>36</v>
      </c>
      <c r="H39" s="61" t="n">
        <f aca="false">IF(OR(F39="",G39=0,G39=""),"",EDATE(F39,G39))</f>
        <v>46817</v>
      </c>
      <c r="I39" s="62" t="n">
        <f aca="false">IF(H39="","",H39-Listeler!$E$5)</f>
        <v>494</v>
      </c>
      <c r="J39" s="52" t="str">
        <f aca="false">IF(F39="","",IF(H39="","Süresiz",IF(I39&lt;0,"Süresi doldu",IF(I39&lt;=Listeler!$E$7,"Yaklaşıyor","Geçerli"))))</f>
        <v>Geçerli</v>
      </c>
      <c r="K39" s="50" t="s">
        <v>208</v>
      </c>
    </row>
    <row r="40" customFormat="false" ht="15" hidden="false" customHeight="false" outlineLevel="0" collapsed="false">
      <c r="A40" s="50" t="s">
        <v>205</v>
      </c>
      <c r="B40" s="49" t="s">
        <v>206</v>
      </c>
      <c r="C40" s="49" t="s">
        <v>146</v>
      </c>
      <c r="D40" s="49" t="s">
        <v>176</v>
      </c>
      <c r="E40" s="50" t="s">
        <v>75</v>
      </c>
      <c r="F40" s="51" t="n">
        <v>45667</v>
      </c>
      <c r="G40" s="50" t="n">
        <v>12</v>
      </c>
      <c r="H40" s="61" t="n">
        <f aca="false">IF(OR(F40="",G40=0,G40=""),"",EDATE(F40,G40))</f>
        <v>46032</v>
      </c>
      <c r="I40" s="62" t="n">
        <f aca="false">IF(H40="","",H40-Listeler!$E$5)</f>
        <v>-291</v>
      </c>
      <c r="J40" s="52" t="str">
        <f aca="false">IF(F40="","",IF(H40="","Süresiz",IF(I40&lt;0,"Süresi doldu",IF(I40&lt;=Listeler!$E$7,"Yaklaşıyor","Geçerli"))))</f>
        <v>Süresi doldu</v>
      </c>
      <c r="K40" s="50" t="s">
        <v>209</v>
      </c>
    </row>
    <row r="41" customFormat="false" ht="15" hidden="false" customHeight="false" outlineLevel="0" collapsed="false">
      <c r="A41" s="50" t="s">
        <v>210</v>
      </c>
      <c r="B41" s="49" t="s">
        <v>211</v>
      </c>
      <c r="C41" s="49" t="s">
        <v>138</v>
      </c>
      <c r="D41" s="49" t="s">
        <v>154</v>
      </c>
      <c r="E41" s="50" t="s">
        <v>75</v>
      </c>
      <c r="F41" s="51" t="n">
        <v>46063</v>
      </c>
      <c r="G41" s="50" t="n">
        <v>12</v>
      </c>
      <c r="H41" s="61" t="n">
        <f aca="false">IF(OR(F41="",G41=0,G41=""),"",EDATE(F41,G41))</f>
        <v>46428</v>
      </c>
      <c r="I41" s="62" t="n">
        <f aca="false">IF(H41="","",H41-Listeler!$E$5)</f>
        <v>105</v>
      </c>
      <c r="J41" s="52" t="str">
        <f aca="false">IF(F41="","",IF(H41="","Süresiz",IF(I41&lt;0,"Süresi doldu",IF(I41&lt;=Listeler!$E$7,"Yaklaşıyor","Geçerli"))))</f>
        <v>Geçerli</v>
      </c>
      <c r="K41" s="50" t="s">
        <v>212</v>
      </c>
    </row>
    <row r="42" customFormat="false" ht="15" hidden="false" customHeight="false" outlineLevel="0" collapsed="false">
      <c r="A42" s="50" t="s">
        <v>213</v>
      </c>
      <c r="B42" s="49" t="s">
        <v>214</v>
      </c>
      <c r="C42" s="49" t="s">
        <v>109</v>
      </c>
      <c r="D42" s="49" t="s">
        <v>154</v>
      </c>
      <c r="E42" s="50" t="s">
        <v>75</v>
      </c>
      <c r="F42" s="51" t="n">
        <v>45964</v>
      </c>
      <c r="G42" s="50" t="n">
        <v>12</v>
      </c>
      <c r="H42" s="61" t="n">
        <f aca="false">IF(OR(F42="",G42=0,G42=""),"",EDATE(F42,G42))</f>
        <v>46329</v>
      </c>
      <c r="I42" s="62" t="n">
        <f aca="false">IF(H42="","",H42-Listeler!$E$5)</f>
        <v>6</v>
      </c>
      <c r="J42" s="52" t="str">
        <f aca="false">IF(F42="","",IF(H42="","Süresiz",IF(I42&lt;0,"Süresi doldu",IF(I42&lt;=Listeler!$E$7,"Yaklaşıyor","Geçerli"))))</f>
        <v>Yaklaşıyor</v>
      </c>
      <c r="K42" s="50" t="s">
        <v>215</v>
      </c>
    </row>
    <row r="43" customFormat="false" ht="15" hidden="false" customHeight="false" outlineLevel="0" collapsed="false">
      <c r="A43" s="50" t="s">
        <v>213</v>
      </c>
      <c r="B43" s="49" t="s">
        <v>214</v>
      </c>
      <c r="C43" s="49" t="s">
        <v>109</v>
      </c>
      <c r="D43" s="49" t="s">
        <v>158</v>
      </c>
      <c r="E43" s="50" t="s">
        <v>90</v>
      </c>
      <c r="F43" s="51" t="n">
        <v>46213</v>
      </c>
      <c r="G43" s="50" t="n">
        <v>0</v>
      </c>
      <c r="H43" s="61" t="str">
        <f aca="false">IF(OR(F43="",G43=0,G43=""),"",EDATE(F43,G43))</f>
        <v/>
      </c>
      <c r="I43" s="62" t="str">
        <f aca="false">IF(H43="","",H43-Listeler!$E$5)</f>
        <v/>
      </c>
      <c r="J43" s="52" t="str">
        <f aca="false">IF(F43="","",IF(H43="","Süresiz",IF(I43&lt;0,"Süresi doldu",IF(I43&lt;=Listeler!$E$7,"Yaklaşıyor","Geçerli"))))</f>
        <v>Süresiz</v>
      </c>
      <c r="K43" s="50"/>
    </row>
    <row r="44" customFormat="false" ht="15" hidden="false" customHeight="false" outlineLevel="0" collapsed="false">
      <c r="A44" s="50" t="s">
        <v>216</v>
      </c>
      <c r="B44" s="49" t="s">
        <v>217</v>
      </c>
      <c r="C44" s="49" t="s">
        <v>138</v>
      </c>
      <c r="D44" s="49" t="s">
        <v>154</v>
      </c>
      <c r="E44" s="50" t="s">
        <v>75</v>
      </c>
      <c r="F44" s="51" t="n">
        <v>46063</v>
      </c>
      <c r="G44" s="50" t="n">
        <v>12</v>
      </c>
      <c r="H44" s="61" t="n">
        <f aca="false">IF(OR(F44="",G44=0,G44=""),"",EDATE(F44,G44))</f>
        <v>46428</v>
      </c>
      <c r="I44" s="62" t="n">
        <f aca="false">IF(H44="","",H44-Listeler!$E$5)</f>
        <v>105</v>
      </c>
      <c r="J44" s="52" t="str">
        <f aca="false">IF(F44="","",IF(H44="","Süresiz",IF(I44&lt;0,"Süresi doldu",IF(I44&lt;=Listeler!$E$7,"Yaklaşıyor","Geçerli"))))</f>
        <v>Geçerli</v>
      </c>
      <c r="K44" s="50" t="s">
        <v>218</v>
      </c>
    </row>
    <row r="45" customFormat="false" ht="15" hidden="false" customHeight="false" outlineLevel="0" collapsed="false">
      <c r="A45" s="50" t="s">
        <v>219</v>
      </c>
      <c r="B45" s="49" t="s">
        <v>220</v>
      </c>
      <c r="C45" s="49" t="s">
        <v>101</v>
      </c>
      <c r="D45" s="49" t="s">
        <v>154</v>
      </c>
      <c r="E45" s="50" t="s">
        <v>75</v>
      </c>
      <c r="F45" s="51" t="n">
        <v>45964</v>
      </c>
      <c r="G45" s="50" t="n">
        <v>12</v>
      </c>
      <c r="H45" s="61" t="n">
        <f aca="false">IF(OR(F45="",G45=0,G45=""),"",EDATE(F45,G45))</f>
        <v>46329</v>
      </c>
      <c r="I45" s="62" t="n">
        <f aca="false">IF(H45="","",H45-Listeler!$E$5)</f>
        <v>6</v>
      </c>
      <c r="J45" s="52" t="str">
        <f aca="false">IF(F45="","",IF(H45="","Süresiz",IF(I45&lt;0,"Süresi doldu",IF(I45&lt;=Listeler!$E$7,"Yaklaşıyor","Geçerli"))))</f>
        <v>Yaklaşıyor</v>
      </c>
      <c r="K45" s="50" t="s">
        <v>155</v>
      </c>
    </row>
    <row r="46" customFormat="false" ht="15" hidden="false" customHeight="false" outlineLevel="0" collapsed="false">
      <c r="A46" s="50" t="s">
        <v>219</v>
      </c>
      <c r="B46" s="49" t="s">
        <v>220</v>
      </c>
      <c r="C46" s="49" t="s">
        <v>101</v>
      </c>
      <c r="D46" s="49" t="s">
        <v>181</v>
      </c>
      <c r="E46" s="50" t="s">
        <v>75</v>
      </c>
      <c r="F46" s="51" t="n">
        <v>46188</v>
      </c>
      <c r="G46" s="50" t="n">
        <v>24</v>
      </c>
      <c r="H46" s="61" t="n">
        <f aca="false">IF(OR(F46="",G46=0,G46=""),"",EDATE(F46,G46))</f>
        <v>46919</v>
      </c>
      <c r="I46" s="62" t="n">
        <f aca="false">IF(H46="","",H46-Listeler!$E$5)</f>
        <v>596</v>
      </c>
      <c r="J46" s="52" t="str">
        <f aca="false">IF(F46="","",IF(H46="","Süresiz",IF(I46&lt;0,"Süresi doldu",IF(I46&lt;=Listeler!$E$7,"Yaklaşıyor","Geçerli"))))</f>
        <v>Geçerli</v>
      </c>
      <c r="K46" s="50" t="s">
        <v>221</v>
      </c>
    </row>
    <row r="47" customFormat="false" ht="15" hidden="false" customHeight="false" outlineLevel="0" collapsed="false">
      <c r="A47" s="50" t="s">
        <v>222</v>
      </c>
      <c r="B47" s="49" t="s">
        <v>223</v>
      </c>
      <c r="C47" s="49" t="s">
        <v>109</v>
      </c>
      <c r="D47" s="49" t="s">
        <v>154</v>
      </c>
      <c r="E47" s="50" t="s">
        <v>75</v>
      </c>
      <c r="F47" s="51" t="n">
        <v>45964</v>
      </c>
      <c r="G47" s="50" t="n">
        <v>12</v>
      </c>
      <c r="H47" s="61" t="n">
        <f aca="false">IF(OR(F47="",G47=0,G47=""),"",EDATE(F47,G47))</f>
        <v>46329</v>
      </c>
      <c r="I47" s="62" t="n">
        <f aca="false">IF(H47="","",H47-Listeler!$E$5)</f>
        <v>6</v>
      </c>
      <c r="J47" s="52" t="str">
        <f aca="false">IF(F47="","",IF(H47="","Süresiz",IF(I47&lt;0,"Süresi doldu",IF(I47&lt;=Listeler!$E$7,"Yaklaşıyor","Geçerli"))))</f>
        <v>Yaklaşıyor</v>
      </c>
      <c r="K47" s="50" t="s">
        <v>224</v>
      </c>
    </row>
    <row r="48" customFormat="false" ht="15" hidden="false" customHeight="false" outlineLevel="0" collapsed="false">
      <c r="A48" s="50" t="s">
        <v>222</v>
      </c>
      <c r="B48" s="49" t="s">
        <v>223</v>
      </c>
      <c r="C48" s="49" t="s">
        <v>109</v>
      </c>
      <c r="D48" s="49" t="s">
        <v>195</v>
      </c>
      <c r="E48" s="50" t="s">
        <v>90</v>
      </c>
      <c r="F48" s="51" t="n">
        <v>46262</v>
      </c>
      <c r="G48" s="50" t="n">
        <v>0</v>
      </c>
      <c r="H48" s="61" t="str">
        <f aca="false">IF(OR(F48="",G48=0,G48=""),"",EDATE(F48,G48))</f>
        <v/>
      </c>
      <c r="I48" s="62" t="str">
        <f aca="false">IF(H48="","",H48-Listeler!$E$5)</f>
        <v/>
      </c>
      <c r="J48" s="52" t="str">
        <f aca="false">IF(F48="","",IF(H48="","Süresiz",IF(I48&lt;0,"Süresi doldu",IF(I48&lt;=Listeler!$E$7,"Yaklaşıyor","Geçerli"))))</f>
        <v>Süresiz</v>
      </c>
      <c r="K48" s="50"/>
    </row>
    <row r="49" customFormat="false" ht="15" hidden="false" customHeight="false" outlineLevel="0" collapsed="false">
      <c r="A49" s="50" t="s">
        <v>225</v>
      </c>
      <c r="B49" s="49" t="s">
        <v>226</v>
      </c>
      <c r="C49" s="49" t="s">
        <v>138</v>
      </c>
      <c r="D49" s="49" t="s">
        <v>154</v>
      </c>
      <c r="E49" s="50" t="s">
        <v>75</v>
      </c>
      <c r="F49" s="51" t="n">
        <v>45915</v>
      </c>
      <c r="G49" s="50" t="n">
        <v>12</v>
      </c>
      <c r="H49" s="61" t="n">
        <f aca="false">IF(OR(F49="",G49=0,G49=""),"",EDATE(F49,G49))</f>
        <v>46280</v>
      </c>
      <c r="I49" s="62" t="n">
        <f aca="false">IF(H49="","",H49-Listeler!$E$5)</f>
        <v>-43</v>
      </c>
      <c r="J49" s="52" t="str">
        <f aca="false">IF(F49="","",IF(H49="","Süresiz",IF(I49&lt;0,"Süresi doldu",IF(I49&lt;=Listeler!$E$7,"Yaklaşıyor","Geçerli"))))</f>
        <v>Süresi doldu</v>
      </c>
      <c r="K49" s="50" t="s">
        <v>227</v>
      </c>
    </row>
    <row r="50" customFormat="false" ht="15" hidden="false" customHeight="false" outlineLevel="0" collapsed="false">
      <c r="A50" s="50" t="s">
        <v>225</v>
      </c>
      <c r="B50" s="49" t="s">
        <v>226</v>
      </c>
      <c r="C50" s="49" t="s">
        <v>138</v>
      </c>
      <c r="D50" s="49" t="s">
        <v>195</v>
      </c>
      <c r="E50" s="50" t="s">
        <v>85</v>
      </c>
      <c r="F50" s="51" t="n">
        <v>46079</v>
      </c>
      <c r="G50" s="50" t="n">
        <v>0</v>
      </c>
      <c r="H50" s="61" t="str">
        <f aca="false">IF(OR(F50="",G50=0,G50=""),"",EDATE(F50,G50))</f>
        <v/>
      </c>
      <c r="I50" s="62" t="str">
        <f aca="false">IF(H50="","",H50-Listeler!$E$5)</f>
        <v/>
      </c>
      <c r="J50" s="52" t="str">
        <f aca="false">IF(F50="","",IF(H50="","Süresiz",IF(I50&lt;0,"Süresi doldu",IF(I50&lt;=Listeler!$E$7,"Yaklaşıyor","Geçerli"))))</f>
        <v>Süresiz</v>
      </c>
      <c r="K50" s="50"/>
    </row>
    <row r="51" customFormat="false" ht="15" hidden="false" customHeight="false" outlineLevel="0" collapsed="false">
      <c r="A51" s="50"/>
      <c r="B51" s="50"/>
      <c r="C51" s="50"/>
      <c r="D51" s="50"/>
      <c r="E51" s="50"/>
      <c r="F51" s="51"/>
      <c r="G51" s="50"/>
      <c r="H51" s="61" t="str">
        <f aca="false">IF(OR(F51="",G51=0,G51=""),"",EDATE(F51,G51))</f>
        <v/>
      </c>
      <c r="I51" s="62" t="str">
        <f aca="false">IF(H51="","",H51-Listeler!$E$5)</f>
        <v/>
      </c>
      <c r="J51" s="52" t="str">
        <f aca="false">IF(F51="","",IF(H51="","Süresiz",IF(I51&lt;0,"Süresi doldu",IF(I51&lt;=Listeler!$E$7,"Yaklaşıyor","Geçerli"))))</f>
        <v/>
      </c>
      <c r="K51" s="50"/>
    </row>
    <row r="52" customFormat="false" ht="15" hidden="false" customHeight="false" outlineLevel="0" collapsed="false">
      <c r="A52" s="50"/>
      <c r="B52" s="50"/>
      <c r="C52" s="50"/>
      <c r="D52" s="50"/>
      <c r="E52" s="50"/>
      <c r="F52" s="51"/>
      <c r="G52" s="50"/>
      <c r="H52" s="61" t="str">
        <f aca="false">IF(OR(F52="",G52=0,G52=""),"",EDATE(F52,G52))</f>
        <v/>
      </c>
      <c r="I52" s="62" t="str">
        <f aca="false">IF(H52="","",H52-Listeler!$E$5)</f>
        <v/>
      </c>
      <c r="J52" s="52" t="str">
        <f aca="false">IF(F52="","",IF(H52="","Süresiz",IF(I52&lt;0,"Süresi doldu",IF(I52&lt;=Listeler!$E$7,"Yaklaşıyor","Geçerli"))))</f>
        <v/>
      </c>
      <c r="K52" s="50"/>
    </row>
    <row r="53" customFormat="false" ht="15" hidden="false" customHeight="false" outlineLevel="0" collapsed="false">
      <c r="A53" s="50"/>
      <c r="B53" s="50"/>
      <c r="C53" s="50"/>
      <c r="D53" s="50"/>
      <c r="E53" s="50"/>
      <c r="F53" s="51"/>
      <c r="G53" s="50"/>
      <c r="H53" s="61" t="str">
        <f aca="false">IF(OR(F53="",G53=0,G53=""),"",EDATE(F53,G53))</f>
        <v/>
      </c>
      <c r="I53" s="62" t="str">
        <f aca="false">IF(H53="","",H53-Listeler!$E$5)</f>
        <v/>
      </c>
      <c r="J53" s="52" t="str">
        <f aca="false">IF(F53="","",IF(H53="","Süresiz",IF(I53&lt;0,"Süresi doldu",IF(I53&lt;=Listeler!$E$7,"Yaklaşıyor","Geçerli"))))</f>
        <v/>
      </c>
      <c r="K53" s="50"/>
    </row>
    <row r="54" customFormat="false" ht="15" hidden="false" customHeight="false" outlineLevel="0" collapsed="false">
      <c r="A54" s="50"/>
      <c r="B54" s="50"/>
      <c r="C54" s="50"/>
      <c r="D54" s="50"/>
      <c r="E54" s="50"/>
      <c r="F54" s="51"/>
      <c r="G54" s="50"/>
      <c r="H54" s="61" t="str">
        <f aca="false">IF(OR(F54="",G54=0,G54=""),"",EDATE(F54,G54))</f>
        <v/>
      </c>
      <c r="I54" s="62" t="str">
        <f aca="false">IF(H54="","",H54-Listeler!$E$5)</f>
        <v/>
      </c>
      <c r="J54" s="52" t="str">
        <f aca="false">IF(F54="","",IF(H54="","Süresiz",IF(I54&lt;0,"Süresi doldu",IF(I54&lt;=Listeler!$E$7,"Yaklaşıyor","Geçerli"))))</f>
        <v/>
      </c>
      <c r="K54" s="50"/>
    </row>
    <row r="55" customFormat="false" ht="15" hidden="false" customHeight="false" outlineLevel="0" collapsed="false">
      <c r="A55" s="50"/>
      <c r="B55" s="50"/>
      <c r="C55" s="50"/>
      <c r="D55" s="50"/>
      <c r="E55" s="50"/>
      <c r="F55" s="51"/>
      <c r="G55" s="50"/>
      <c r="H55" s="61" t="str">
        <f aca="false">IF(OR(F55="",G55=0,G55=""),"",EDATE(F55,G55))</f>
        <v/>
      </c>
      <c r="I55" s="62" t="str">
        <f aca="false">IF(H55="","",H55-Listeler!$E$5)</f>
        <v/>
      </c>
      <c r="J55" s="52" t="str">
        <f aca="false">IF(F55="","",IF(H55="","Süresiz",IF(I55&lt;0,"Süresi doldu",IF(I55&lt;=Listeler!$E$7,"Yaklaşıyor","Geçerli"))))</f>
        <v/>
      </c>
      <c r="K55" s="50"/>
    </row>
    <row r="56" customFormat="false" ht="15" hidden="false" customHeight="false" outlineLevel="0" collapsed="false">
      <c r="A56" s="50"/>
      <c r="B56" s="50"/>
      <c r="C56" s="50"/>
      <c r="D56" s="50"/>
      <c r="E56" s="50"/>
      <c r="F56" s="51"/>
      <c r="G56" s="50"/>
      <c r="H56" s="61" t="str">
        <f aca="false">IF(OR(F56="",G56=0,G56=""),"",EDATE(F56,G56))</f>
        <v/>
      </c>
      <c r="I56" s="62" t="str">
        <f aca="false">IF(H56="","",H56-Listeler!$E$5)</f>
        <v/>
      </c>
      <c r="J56" s="52" t="str">
        <f aca="false">IF(F56="","",IF(H56="","Süresiz",IF(I56&lt;0,"Süresi doldu",IF(I56&lt;=Listeler!$E$7,"Yaklaşıyor","Geçerli"))))</f>
        <v/>
      </c>
      <c r="K56" s="50"/>
    </row>
    <row r="57" customFormat="false" ht="15" hidden="false" customHeight="false" outlineLevel="0" collapsed="false">
      <c r="A57" s="50"/>
      <c r="B57" s="50"/>
      <c r="C57" s="50"/>
      <c r="D57" s="50"/>
      <c r="E57" s="50"/>
      <c r="F57" s="51"/>
      <c r="G57" s="50"/>
      <c r="H57" s="61" t="str">
        <f aca="false">IF(OR(F57="",G57=0,G57=""),"",EDATE(F57,G57))</f>
        <v/>
      </c>
      <c r="I57" s="62" t="str">
        <f aca="false">IF(H57="","",H57-Listeler!$E$5)</f>
        <v/>
      </c>
      <c r="J57" s="52" t="str">
        <f aca="false">IF(F57="","",IF(H57="","Süresiz",IF(I57&lt;0,"Süresi doldu",IF(I57&lt;=Listeler!$E$7,"Yaklaşıyor","Geçerli"))))</f>
        <v/>
      </c>
      <c r="K57" s="50"/>
    </row>
    <row r="58" customFormat="false" ht="15" hidden="false" customHeight="false" outlineLevel="0" collapsed="false">
      <c r="A58" s="50"/>
      <c r="B58" s="50"/>
      <c r="C58" s="50"/>
      <c r="D58" s="50"/>
      <c r="E58" s="50"/>
      <c r="F58" s="51"/>
      <c r="G58" s="50"/>
      <c r="H58" s="61" t="str">
        <f aca="false">IF(OR(F58="",G58=0,G58=""),"",EDATE(F58,G58))</f>
        <v/>
      </c>
      <c r="I58" s="62" t="str">
        <f aca="false">IF(H58="","",H58-Listeler!$E$5)</f>
        <v/>
      </c>
      <c r="J58" s="52" t="str">
        <f aca="false">IF(F58="","",IF(H58="","Süresiz",IF(I58&lt;0,"Süresi doldu",IF(I58&lt;=Listeler!$E$7,"Yaklaşıyor","Geçerli"))))</f>
        <v/>
      </c>
      <c r="K58" s="50"/>
    </row>
    <row r="59" customFormat="false" ht="15" hidden="false" customHeight="false" outlineLevel="0" collapsed="false">
      <c r="A59" s="50"/>
      <c r="B59" s="50"/>
      <c r="C59" s="50"/>
      <c r="D59" s="50"/>
      <c r="E59" s="50"/>
      <c r="F59" s="51"/>
      <c r="G59" s="50"/>
      <c r="H59" s="61" t="str">
        <f aca="false">IF(OR(F59="",G59=0,G59=""),"",EDATE(F59,G59))</f>
        <v/>
      </c>
      <c r="I59" s="62" t="str">
        <f aca="false">IF(H59="","",H59-Listeler!$E$5)</f>
        <v/>
      </c>
      <c r="J59" s="52" t="str">
        <f aca="false">IF(F59="","",IF(H59="","Süresiz",IF(I59&lt;0,"Süresi doldu",IF(I59&lt;=Listeler!$E$7,"Yaklaşıyor","Geçerli"))))</f>
        <v/>
      </c>
      <c r="K59" s="50"/>
    </row>
    <row r="60" customFormat="false" ht="15" hidden="false" customHeight="false" outlineLevel="0" collapsed="false">
      <c r="A60" s="50"/>
      <c r="B60" s="50"/>
      <c r="C60" s="50"/>
      <c r="D60" s="50"/>
      <c r="E60" s="50"/>
      <c r="F60" s="51"/>
      <c r="G60" s="50"/>
      <c r="H60" s="61" t="str">
        <f aca="false">IF(OR(F60="",G60=0,G60=""),"",EDATE(F60,G60))</f>
        <v/>
      </c>
      <c r="I60" s="62" t="str">
        <f aca="false">IF(H60="","",H60-Listeler!$E$5)</f>
        <v/>
      </c>
      <c r="J60" s="52" t="str">
        <f aca="false">IF(F60="","",IF(H60="","Süresiz",IF(I60&lt;0,"Süresi doldu",IF(I60&lt;=Listeler!$E$7,"Yaklaşıyor","Geçerli"))))</f>
        <v/>
      </c>
      <c r="K60" s="50"/>
    </row>
    <row r="61" customFormat="false" ht="15" hidden="false" customHeight="false" outlineLevel="0" collapsed="false">
      <c r="A61" s="50"/>
      <c r="B61" s="50"/>
      <c r="C61" s="50"/>
      <c r="D61" s="50"/>
      <c r="E61" s="50"/>
      <c r="F61" s="51"/>
      <c r="G61" s="50"/>
      <c r="H61" s="61" t="str">
        <f aca="false">IF(OR(F61="",G61=0,G61=""),"",EDATE(F61,G61))</f>
        <v/>
      </c>
      <c r="I61" s="62" t="str">
        <f aca="false">IF(H61="","",H61-Listeler!$E$5)</f>
        <v/>
      </c>
      <c r="J61" s="52" t="str">
        <f aca="false">IF(F61="","",IF(H61="","Süresiz",IF(I61&lt;0,"Süresi doldu",IF(I61&lt;=Listeler!$E$7,"Yaklaşıyor","Geçerli"))))</f>
        <v/>
      </c>
      <c r="K61" s="50"/>
    </row>
    <row r="62" customFormat="false" ht="15" hidden="false" customHeight="false" outlineLevel="0" collapsed="false">
      <c r="A62" s="50"/>
      <c r="B62" s="50"/>
      <c r="C62" s="50"/>
      <c r="D62" s="50"/>
      <c r="E62" s="50"/>
      <c r="F62" s="51"/>
      <c r="G62" s="50"/>
      <c r="H62" s="61" t="str">
        <f aca="false">IF(OR(F62="",G62=0,G62=""),"",EDATE(F62,G62))</f>
        <v/>
      </c>
      <c r="I62" s="62" t="str">
        <f aca="false">IF(H62="","",H62-Listeler!$E$5)</f>
        <v/>
      </c>
      <c r="J62" s="52" t="str">
        <f aca="false">IF(F62="","",IF(H62="","Süresiz",IF(I62&lt;0,"Süresi doldu",IF(I62&lt;=Listeler!$E$7,"Yaklaşıyor","Geçerli"))))</f>
        <v/>
      </c>
      <c r="K62" s="50"/>
    </row>
    <row r="63" customFormat="false" ht="15" hidden="false" customHeight="false" outlineLevel="0" collapsed="false">
      <c r="A63" s="50"/>
      <c r="B63" s="50"/>
      <c r="C63" s="50"/>
      <c r="D63" s="50"/>
      <c r="E63" s="50"/>
      <c r="F63" s="51"/>
      <c r="G63" s="50"/>
      <c r="H63" s="61" t="str">
        <f aca="false">IF(OR(F63="",G63=0,G63=""),"",EDATE(F63,G63))</f>
        <v/>
      </c>
      <c r="I63" s="62" t="str">
        <f aca="false">IF(H63="","",H63-Listeler!$E$5)</f>
        <v/>
      </c>
      <c r="J63" s="52" t="str">
        <f aca="false">IF(F63="","",IF(H63="","Süresiz",IF(I63&lt;0,"Süresi doldu",IF(I63&lt;=Listeler!$E$7,"Yaklaşıyor","Geçerli"))))</f>
        <v/>
      </c>
      <c r="K63" s="50"/>
    </row>
    <row r="64" customFormat="false" ht="15" hidden="false" customHeight="false" outlineLevel="0" collapsed="false">
      <c r="A64" s="50"/>
      <c r="B64" s="50"/>
      <c r="C64" s="50"/>
      <c r="D64" s="50"/>
      <c r="E64" s="50"/>
      <c r="F64" s="51"/>
      <c r="G64" s="50"/>
      <c r="H64" s="61" t="str">
        <f aca="false">IF(OR(F64="",G64=0,G64=""),"",EDATE(F64,G64))</f>
        <v/>
      </c>
      <c r="I64" s="62" t="str">
        <f aca="false">IF(H64="","",H64-Listeler!$E$5)</f>
        <v/>
      </c>
      <c r="J64" s="52" t="str">
        <f aca="false">IF(F64="","",IF(H64="","Süresiz",IF(I64&lt;0,"Süresi doldu",IF(I64&lt;=Listeler!$E$7,"Yaklaşıyor","Geçerli"))))</f>
        <v/>
      </c>
      <c r="K64" s="50"/>
    </row>
    <row r="65" customFormat="false" ht="15" hidden="false" customHeight="false" outlineLevel="0" collapsed="false">
      <c r="A65" s="50"/>
      <c r="B65" s="50"/>
      <c r="C65" s="50"/>
      <c r="D65" s="50"/>
      <c r="E65" s="50"/>
      <c r="F65" s="51"/>
      <c r="G65" s="50"/>
      <c r="H65" s="61" t="str">
        <f aca="false">IF(OR(F65="",G65=0,G65=""),"",EDATE(F65,G65))</f>
        <v/>
      </c>
      <c r="I65" s="62" t="str">
        <f aca="false">IF(H65="","",H65-Listeler!$E$5)</f>
        <v/>
      </c>
      <c r="J65" s="52" t="str">
        <f aca="false">IF(F65="","",IF(H65="","Süresiz",IF(I65&lt;0,"Süresi doldu",IF(I65&lt;=Listeler!$E$7,"Yaklaşıyor","Geçerli"))))</f>
        <v/>
      </c>
      <c r="K65" s="50"/>
    </row>
    <row r="66" customFormat="false" ht="15" hidden="false" customHeight="false" outlineLevel="0" collapsed="false">
      <c r="A66" s="50"/>
      <c r="B66" s="50"/>
      <c r="C66" s="50"/>
      <c r="D66" s="50"/>
      <c r="E66" s="50"/>
      <c r="F66" s="51"/>
      <c r="G66" s="50"/>
      <c r="H66" s="61" t="str">
        <f aca="false">IF(OR(F66="",G66=0,G66=""),"",EDATE(F66,G66))</f>
        <v/>
      </c>
      <c r="I66" s="62" t="str">
        <f aca="false">IF(H66="","",H66-Listeler!$E$5)</f>
        <v/>
      </c>
      <c r="J66" s="52" t="str">
        <f aca="false">IF(F66="","",IF(H66="","Süresiz",IF(I66&lt;0,"Süresi doldu",IF(I66&lt;=Listeler!$E$7,"Yaklaşıyor","Geçerli"))))</f>
        <v/>
      </c>
      <c r="K66" s="50"/>
    </row>
    <row r="67" customFormat="false" ht="15" hidden="false" customHeight="false" outlineLevel="0" collapsed="false">
      <c r="A67" s="50"/>
      <c r="B67" s="50"/>
      <c r="C67" s="50"/>
      <c r="D67" s="50"/>
      <c r="E67" s="50"/>
      <c r="F67" s="51"/>
      <c r="G67" s="50"/>
      <c r="H67" s="61" t="str">
        <f aca="false">IF(OR(F67="",G67=0,G67=""),"",EDATE(F67,G67))</f>
        <v/>
      </c>
      <c r="I67" s="62" t="str">
        <f aca="false">IF(H67="","",H67-Listeler!$E$5)</f>
        <v/>
      </c>
      <c r="J67" s="52" t="str">
        <f aca="false">IF(F67="","",IF(H67="","Süresiz",IF(I67&lt;0,"Süresi doldu",IF(I67&lt;=Listeler!$E$7,"Yaklaşıyor","Geçerli"))))</f>
        <v/>
      </c>
      <c r="K67" s="50"/>
    </row>
    <row r="68" customFormat="false" ht="15" hidden="false" customHeight="false" outlineLevel="0" collapsed="false">
      <c r="A68" s="50"/>
      <c r="B68" s="50"/>
      <c r="C68" s="50"/>
      <c r="D68" s="50"/>
      <c r="E68" s="50"/>
      <c r="F68" s="51"/>
      <c r="G68" s="50"/>
      <c r="H68" s="61" t="str">
        <f aca="false">IF(OR(F68="",G68=0,G68=""),"",EDATE(F68,G68))</f>
        <v/>
      </c>
      <c r="I68" s="62" t="str">
        <f aca="false">IF(H68="","",H68-Listeler!$E$5)</f>
        <v/>
      </c>
      <c r="J68" s="52" t="str">
        <f aca="false">IF(F68="","",IF(H68="","Süresiz",IF(I68&lt;0,"Süresi doldu",IF(I68&lt;=Listeler!$E$7,"Yaklaşıyor","Geçerli"))))</f>
        <v/>
      </c>
      <c r="K68" s="50"/>
    </row>
    <row r="69" customFormat="false" ht="15" hidden="false" customHeight="false" outlineLevel="0" collapsed="false">
      <c r="A69" s="50"/>
      <c r="B69" s="50"/>
      <c r="C69" s="50"/>
      <c r="D69" s="50"/>
      <c r="E69" s="50"/>
      <c r="F69" s="51"/>
      <c r="G69" s="50"/>
      <c r="H69" s="61" t="str">
        <f aca="false">IF(OR(F69="",G69=0,G69=""),"",EDATE(F69,G69))</f>
        <v/>
      </c>
      <c r="I69" s="62" t="str">
        <f aca="false">IF(H69="","",H69-Listeler!$E$5)</f>
        <v/>
      </c>
      <c r="J69" s="52" t="str">
        <f aca="false">IF(F69="","",IF(H69="","Süresiz",IF(I69&lt;0,"Süresi doldu",IF(I69&lt;=Listeler!$E$7,"Yaklaşıyor","Geçerli"))))</f>
        <v/>
      </c>
      <c r="K69" s="50"/>
    </row>
    <row r="70" customFormat="false" ht="15" hidden="false" customHeight="false" outlineLevel="0" collapsed="false">
      <c r="A70" s="50"/>
      <c r="B70" s="50"/>
      <c r="C70" s="50"/>
      <c r="D70" s="50"/>
      <c r="E70" s="50"/>
      <c r="F70" s="51"/>
      <c r="G70" s="50"/>
      <c r="H70" s="61" t="str">
        <f aca="false">IF(OR(F70="",G70=0,G70=""),"",EDATE(F70,G70))</f>
        <v/>
      </c>
      <c r="I70" s="62" t="str">
        <f aca="false">IF(H70="","",H70-Listeler!$E$5)</f>
        <v/>
      </c>
      <c r="J70" s="52" t="str">
        <f aca="false">IF(F70="","",IF(H70="","Süresiz",IF(I70&lt;0,"Süresi doldu",IF(I70&lt;=Listeler!$E$7,"Yaklaşıyor","Geçerli"))))</f>
        <v/>
      </c>
      <c r="K70" s="50"/>
    </row>
    <row r="71" customFormat="false" ht="15" hidden="false" customHeight="false" outlineLevel="0" collapsed="false">
      <c r="A71" s="50"/>
      <c r="B71" s="50"/>
      <c r="C71" s="50"/>
      <c r="D71" s="50"/>
      <c r="E71" s="50"/>
      <c r="F71" s="51"/>
      <c r="G71" s="50"/>
      <c r="H71" s="61" t="str">
        <f aca="false">IF(OR(F71="",G71=0,G71=""),"",EDATE(F71,G71))</f>
        <v/>
      </c>
      <c r="I71" s="62" t="str">
        <f aca="false">IF(H71="","",H71-Listeler!$E$5)</f>
        <v/>
      </c>
      <c r="J71" s="52" t="str">
        <f aca="false">IF(F71="","",IF(H71="","Süresiz",IF(I71&lt;0,"Süresi doldu",IF(I71&lt;=Listeler!$E$7,"Yaklaşıyor","Geçerli"))))</f>
        <v/>
      </c>
      <c r="K71" s="50"/>
    </row>
    <row r="72" customFormat="false" ht="15" hidden="false" customHeight="false" outlineLevel="0" collapsed="false">
      <c r="A72" s="50"/>
      <c r="B72" s="50"/>
      <c r="C72" s="50"/>
      <c r="D72" s="50"/>
      <c r="E72" s="50"/>
      <c r="F72" s="51"/>
      <c r="G72" s="50"/>
      <c r="H72" s="61" t="str">
        <f aca="false">IF(OR(F72="",G72=0,G72=""),"",EDATE(F72,G72))</f>
        <v/>
      </c>
      <c r="I72" s="62" t="str">
        <f aca="false">IF(H72="","",H72-Listeler!$E$5)</f>
        <v/>
      </c>
      <c r="J72" s="52" t="str">
        <f aca="false">IF(F72="","",IF(H72="","Süresiz",IF(I72&lt;0,"Süresi doldu",IF(I72&lt;=Listeler!$E$7,"Yaklaşıyor","Geçerli"))))</f>
        <v/>
      </c>
      <c r="K72" s="50"/>
    </row>
    <row r="73" customFormat="false" ht="15" hidden="false" customHeight="false" outlineLevel="0" collapsed="false">
      <c r="A73" s="50"/>
      <c r="B73" s="50"/>
      <c r="C73" s="50"/>
      <c r="D73" s="50"/>
      <c r="E73" s="50"/>
      <c r="F73" s="51"/>
      <c r="G73" s="50"/>
      <c r="H73" s="61" t="str">
        <f aca="false">IF(OR(F73="",G73=0,G73=""),"",EDATE(F73,G73))</f>
        <v/>
      </c>
      <c r="I73" s="62" t="str">
        <f aca="false">IF(H73="","",H73-Listeler!$E$5)</f>
        <v/>
      </c>
      <c r="J73" s="52" t="str">
        <f aca="false">IF(F73="","",IF(H73="","Süresiz",IF(I73&lt;0,"Süresi doldu",IF(I73&lt;=Listeler!$E$7,"Yaklaşıyor","Geçerli"))))</f>
        <v/>
      </c>
      <c r="K73" s="50"/>
    </row>
    <row r="74" customFormat="false" ht="15" hidden="false" customHeight="false" outlineLevel="0" collapsed="false">
      <c r="A74" s="50"/>
      <c r="B74" s="50"/>
      <c r="C74" s="50"/>
      <c r="D74" s="50"/>
      <c r="E74" s="50"/>
      <c r="F74" s="51"/>
      <c r="G74" s="50"/>
      <c r="H74" s="61" t="str">
        <f aca="false">IF(OR(F74="",G74=0,G74=""),"",EDATE(F74,G74))</f>
        <v/>
      </c>
      <c r="I74" s="62" t="str">
        <f aca="false">IF(H74="","",H74-Listeler!$E$5)</f>
        <v/>
      </c>
      <c r="J74" s="52" t="str">
        <f aca="false">IF(F74="","",IF(H74="","Süresiz",IF(I74&lt;0,"Süresi doldu",IF(I74&lt;=Listeler!$E$7,"Yaklaşıyor","Geçerli"))))</f>
        <v/>
      </c>
      <c r="K74" s="50"/>
    </row>
    <row r="75" customFormat="false" ht="15" hidden="false" customHeight="false" outlineLevel="0" collapsed="false">
      <c r="A75" s="50"/>
      <c r="B75" s="50"/>
      <c r="C75" s="50"/>
      <c r="D75" s="50"/>
      <c r="E75" s="50"/>
      <c r="F75" s="51"/>
      <c r="G75" s="50"/>
      <c r="H75" s="61" t="str">
        <f aca="false">IF(OR(F75="",G75=0,G75=""),"",EDATE(F75,G75))</f>
        <v/>
      </c>
      <c r="I75" s="62" t="str">
        <f aca="false">IF(H75="","",H75-Listeler!$E$5)</f>
        <v/>
      </c>
      <c r="J75" s="52" t="str">
        <f aca="false">IF(F75="","",IF(H75="","Süresiz",IF(I75&lt;0,"Süresi doldu",IF(I75&lt;=Listeler!$E$7,"Yaklaşıyor","Geçerli"))))</f>
        <v/>
      </c>
      <c r="K75" s="50"/>
    </row>
    <row r="76" customFormat="false" ht="15" hidden="false" customHeight="false" outlineLevel="0" collapsed="false">
      <c r="A76" s="50"/>
      <c r="B76" s="50"/>
      <c r="C76" s="50"/>
      <c r="D76" s="50"/>
      <c r="E76" s="50"/>
      <c r="F76" s="51"/>
      <c r="G76" s="50"/>
      <c r="H76" s="61" t="str">
        <f aca="false">IF(OR(F76="",G76=0,G76=""),"",EDATE(F76,G76))</f>
        <v/>
      </c>
      <c r="I76" s="62" t="str">
        <f aca="false">IF(H76="","",H76-Listeler!$E$5)</f>
        <v/>
      </c>
      <c r="J76" s="52" t="str">
        <f aca="false">IF(F76="","",IF(H76="","Süresiz",IF(I76&lt;0,"Süresi doldu",IF(I76&lt;=Listeler!$E$7,"Yaklaşıyor","Geçerli"))))</f>
        <v/>
      </c>
      <c r="K76" s="50"/>
    </row>
    <row r="77" customFormat="false" ht="15" hidden="false" customHeight="false" outlineLevel="0" collapsed="false">
      <c r="A77" s="50"/>
      <c r="B77" s="50"/>
      <c r="C77" s="50"/>
      <c r="D77" s="50"/>
      <c r="E77" s="50"/>
      <c r="F77" s="51"/>
      <c r="G77" s="50"/>
      <c r="H77" s="61" t="str">
        <f aca="false">IF(OR(F77="",G77=0,G77=""),"",EDATE(F77,G77))</f>
        <v/>
      </c>
      <c r="I77" s="62" t="str">
        <f aca="false">IF(H77="","",H77-Listeler!$E$5)</f>
        <v/>
      </c>
      <c r="J77" s="52" t="str">
        <f aca="false">IF(F77="","",IF(H77="","Süresiz",IF(I77&lt;0,"Süresi doldu",IF(I77&lt;=Listeler!$E$7,"Yaklaşıyor","Geçerli"))))</f>
        <v/>
      </c>
      <c r="K77" s="50"/>
    </row>
    <row r="78" customFormat="false" ht="15" hidden="false" customHeight="false" outlineLevel="0" collapsed="false">
      <c r="A78" s="50"/>
      <c r="B78" s="50"/>
      <c r="C78" s="50"/>
      <c r="D78" s="50"/>
      <c r="E78" s="50"/>
      <c r="F78" s="51"/>
      <c r="G78" s="50"/>
      <c r="H78" s="61" t="str">
        <f aca="false">IF(OR(F78="",G78=0,G78=""),"",EDATE(F78,G78))</f>
        <v/>
      </c>
      <c r="I78" s="62" t="str">
        <f aca="false">IF(H78="","",H78-Listeler!$E$5)</f>
        <v/>
      </c>
      <c r="J78" s="52" t="str">
        <f aca="false">IF(F78="","",IF(H78="","Süresiz",IF(I78&lt;0,"Süresi doldu",IF(I78&lt;=Listeler!$E$7,"Yaklaşıyor","Geçerli"))))</f>
        <v/>
      </c>
      <c r="K78" s="50"/>
    </row>
    <row r="79" customFormat="false" ht="15" hidden="false" customHeight="false" outlineLevel="0" collapsed="false">
      <c r="A79" s="50"/>
      <c r="B79" s="50"/>
      <c r="C79" s="50"/>
      <c r="D79" s="50"/>
      <c r="E79" s="50"/>
      <c r="F79" s="51"/>
      <c r="G79" s="50"/>
      <c r="H79" s="61" t="str">
        <f aca="false">IF(OR(F79="",G79=0,G79=""),"",EDATE(F79,G79))</f>
        <v/>
      </c>
      <c r="I79" s="62" t="str">
        <f aca="false">IF(H79="","",H79-Listeler!$E$5)</f>
        <v/>
      </c>
      <c r="J79" s="52" t="str">
        <f aca="false">IF(F79="","",IF(H79="","Süresiz",IF(I79&lt;0,"Süresi doldu",IF(I79&lt;=Listeler!$E$7,"Yaklaşıyor","Geçerli"))))</f>
        <v/>
      </c>
      <c r="K79" s="50"/>
    </row>
    <row r="80" customFormat="false" ht="15" hidden="false" customHeight="false" outlineLevel="0" collapsed="false">
      <c r="A80" s="50"/>
      <c r="B80" s="50"/>
      <c r="C80" s="50"/>
      <c r="D80" s="50"/>
      <c r="E80" s="50"/>
      <c r="F80" s="51"/>
      <c r="G80" s="50"/>
      <c r="H80" s="61" t="str">
        <f aca="false">IF(OR(F80="",G80=0,G80=""),"",EDATE(F80,G80))</f>
        <v/>
      </c>
      <c r="I80" s="62" t="str">
        <f aca="false">IF(H80="","",H80-Listeler!$E$5)</f>
        <v/>
      </c>
      <c r="J80" s="52" t="str">
        <f aca="false">IF(F80="","",IF(H80="","Süresiz",IF(I80&lt;0,"Süresi doldu",IF(I80&lt;=Listeler!$E$7,"Yaklaşıyor","Geçerli"))))</f>
        <v/>
      </c>
      <c r="K80" s="50"/>
    </row>
    <row r="81" customFormat="false" ht="15" hidden="false" customHeight="false" outlineLevel="0" collapsed="false">
      <c r="A81" s="50"/>
      <c r="B81" s="50"/>
      <c r="C81" s="50"/>
      <c r="D81" s="50"/>
      <c r="E81" s="50"/>
      <c r="F81" s="51"/>
      <c r="G81" s="50"/>
      <c r="H81" s="61" t="str">
        <f aca="false">IF(OR(F81="",G81=0,G81=""),"",EDATE(F81,G81))</f>
        <v/>
      </c>
      <c r="I81" s="62" t="str">
        <f aca="false">IF(H81="","",H81-Listeler!$E$5)</f>
        <v/>
      </c>
      <c r="J81" s="52" t="str">
        <f aca="false">IF(F81="","",IF(H81="","Süresiz",IF(I81&lt;0,"Süresi doldu",IF(I81&lt;=Listeler!$E$7,"Yaklaşıyor","Geçerli"))))</f>
        <v/>
      </c>
      <c r="K81" s="50"/>
    </row>
    <row r="82" customFormat="false" ht="15" hidden="false" customHeight="false" outlineLevel="0" collapsed="false">
      <c r="A82" s="50"/>
      <c r="B82" s="50"/>
      <c r="C82" s="50"/>
      <c r="D82" s="50"/>
      <c r="E82" s="50"/>
      <c r="F82" s="51"/>
      <c r="G82" s="50"/>
      <c r="H82" s="61" t="str">
        <f aca="false">IF(OR(F82="",G82=0,G82=""),"",EDATE(F82,G82))</f>
        <v/>
      </c>
      <c r="I82" s="62" t="str">
        <f aca="false">IF(H82="","",H82-Listeler!$E$5)</f>
        <v/>
      </c>
      <c r="J82" s="52" t="str">
        <f aca="false">IF(F82="","",IF(H82="","Süresiz",IF(I82&lt;0,"Süresi doldu",IF(I82&lt;=Listeler!$E$7,"Yaklaşıyor","Geçerli"))))</f>
        <v/>
      </c>
      <c r="K82" s="50"/>
    </row>
    <row r="83" customFormat="false" ht="15" hidden="false" customHeight="false" outlineLevel="0" collapsed="false">
      <c r="A83" s="50"/>
      <c r="B83" s="50"/>
      <c r="C83" s="50"/>
      <c r="D83" s="50"/>
      <c r="E83" s="50"/>
      <c r="F83" s="51"/>
      <c r="G83" s="50"/>
      <c r="H83" s="61" t="str">
        <f aca="false">IF(OR(F83="",G83=0,G83=""),"",EDATE(F83,G83))</f>
        <v/>
      </c>
      <c r="I83" s="62" t="str">
        <f aca="false">IF(H83="","",H83-Listeler!$E$5)</f>
        <v/>
      </c>
      <c r="J83" s="52" t="str">
        <f aca="false">IF(F83="","",IF(H83="","Süresiz",IF(I83&lt;0,"Süresi doldu",IF(I83&lt;=Listeler!$E$7,"Yaklaşıyor","Geçerli"))))</f>
        <v/>
      </c>
      <c r="K83" s="50"/>
    </row>
    <row r="84" customFormat="false" ht="15" hidden="false" customHeight="false" outlineLevel="0" collapsed="false">
      <c r="A84" s="50"/>
      <c r="B84" s="50"/>
      <c r="C84" s="50"/>
      <c r="D84" s="50"/>
      <c r="E84" s="50"/>
      <c r="F84" s="51"/>
      <c r="G84" s="50"/>
      <c r="H84" s="61" t="str">
        <f aca="false">IF(OR(F84="",G84=0,G84=""),"",EDATE(F84,G84))</f>
        <v/>
      </c>
      <c r="I84" s="62" t="str">
        <f aca="false">IF(H84="","",H84-Listeler!$E$5)</f>
        <v/>
      </c>
      <c r="J84" s="52" t="str">
        <f aca="false">IF(F84="","",IF(H84="","Süresiz",IF(I84&lt;0,"Süresi doldu",IF(I84&lt;=Listeler!$E$7,"Yaklaşıyor","Geçerli"))))</f>
        <v/>
      </c>
      <c r="K84" s="50"/>
    </row>
    <row r="85" customFormat="false" ht="15" hidden="false" customHeight="false" outlineLevel="0" collapsed="false">
      <c r="A85" s="50"/>
      <c r="B85" s="50"/>
      <c r="C85" s="50"/>
      <c r="D85" s="50"/>
      <c r="E85" s="50"/>
      <c r="F85" s="51"/>
      <c r="G85" s="50"/>
      <c r="H85" s="61" t="str">
        <f aca="false">IF(OR(F85="",G85=0,G85=""),"",EDATE(F85,G85))</f>
        <v/>
      </c>
      <c r="I85" s="62" t="str">
        <f aca="false">IF(H85="","",H85-Listeler!$E$5)</f>
        <v/>
      </c>
      <c r="J85" s="52" t="str">
        <f aca="false">IF(F85="","",IF(H85="","Süresiz",IF(I85&lt;0,"Süresi doldu",IF(I85&lt;=Listeler!$E$7,"Yaklaşıyor","Geçerli"))))</f>
        <v/>
      </c>
      <c r="K85" s="50"/>
    </row>
    <row r="86" customFormat="false" ht="15" hidden="false" customHeight="false" outlineLevel="0" collapsed="false">
      <c r="A86" s="50"/>
      <c r="B86" s="50"/>
      <c r="C86" s="50"/>
      <c r="D86" s="50"/>
      <c r="E86" s="50"/>
      <c r="F86" s="51"/>
      <c r="G86" s="50"/>
      <c r="H86" s="61" t="str">
        <f aca="false">IF(OR(F86="",G86=0,G86=""),"",EDATE(F86,G86))</f>
        <v/>
      </c>
      <c r="I86" s="62" t="str">
        <f aca="false">IF(H86="","",H86-Listeler!$E$5)</f>
        <v/>
      </c>
      <c r="J86" s="52" t="str">
        <f aca="false">IF(F86="","",IF(H86="","Süresiz",IF(I86&lt;0,"Süresi doldu",IF(I86&lt;=Listeler!$E$7,"Yaklaşıyor","Geçerli"))))</f>
        <v/>
      </c>
      <c r="K86" s="50"/>
    </row>
    <row r="87" customFormat="false" ht="15" hidden="false" customHeight="false" outlineLevel="0" collapsed="false">
      <c r="A87" s="50"/>
      <c r="B87" s="50"/>
      <c r="C87" s="50"/>
      <c r="D87" s="50"/>
      <c r="E87" s="50"/>
      <c r="F87" s="51"/>
      <c r="G87" s="50"/>
      <c r="H87" s="61" t="str">
        <f aca="false">IF(OR(F87="",G87=0,G87=""),"",EDATE(F87,G87))</f>
        <v/>
      </c>
      <c r="I87" s="62" t="str">
        <f aca="false">IF(H87="","",H87-Listeler!$E$5)</f>
        <v/>
      </c>
      <c r="J87" s="52" t="str">
        <f aca="false">IF(F87="","",IF(H87="","Süresiz",IF(I87&lt;0,"Süresi doldu",IF(I87&lt;=Listeler!$E$7,"Yaklaşıyor","Geçerli"))))</f>
        <v/>
      </c>
      <c r="K87" s="50"/>
    </row>
    <row r="88" customFormat="false" ht="15" hidden="false" customHeight="false" outlineLevel="0" collapsed="false">
      <c r="A88" s="50"/>
      <c r="B88" s="50"/>
      <c r="C88" s="50"/>
      <c r="D88" s="50"/>
      <c r="E88" s="50"/>
      <c r="F88" s="51"/>
      <c r="G88" s="50"/>
      <c r="H88" s="61" t="str">
        <f aca="false">IF(OR(F88="",G88=0,G88=""),"",EDATE(F88,G88))</f>
        <v/>
      </c>
      <c r="I88" s="62" t="str">
        <f aca="false">IF(H88="","",H88-Listeler!$E$5)</f>
        <v/>
      </c>
      <c r="J88" s="52" t="str">
        <f aca="false">IF(F88="","",IF(H88="","Süresiz",IF(I88&lt;0,"Süresi doldu",IF(I88&lt;=Listeler!$E$7,"Yaklaşıyor","Geçerli"))))</f>
        <v/>
      </c>
      <c r="K88" s="50"/>
    </row>
    <row r="89" customFormat="false" ht="15" hidden="false" customHeight="false" outlineLevel="0" collapsed="false">
      <c r="A89" s="50"/>
      <c r="B89" s="50"/>
      <c r="C89" s="50"/>
      <c r="D89" s="50"/>
      <c r="E89" s="50"/>
      <c r="F89" s="51"/>
      <c r="G89" s="50"/>
      <c r="H89" s="61" t="str">
        <f aca="false">IF(OR(F89="",G89=0,G89=""),"",EDATE(F89,G89))</f>
        <v/>
      </c>
      <c r="I89" s="62" t="str">
        <f aca="false">IF(H89="","",H89-Listeler!$E$5)</f>
        <v/>
      </c>
      <c r="J89" s="52" t="str">
        <f aca="false">IF(F89="","",IF(H89="","Süresiz",IF(I89&lt;0,"Süresi doldu",IF(I89&lt;=Listeler!$E$7,"Yaklaşıyor","Geçerli"))))</f>
        <v/>
      </c>
      <c r="K89" s="50"/>
    </row>
    <row r="90" customFormat="false" ht="15" hidden="false" customHeight="false" outlineLevel="0" collapsed="false">
      <c r="A90" s="50"/>
      <c r="B90" s="50"/>
      <c r="C90" s="50"/>
      <c r="D90" s="50"/>
      <c r="E90" s="50"/>
      <c r="F90" s="51"/>
      <c r="G90" s="50"/>
      <c r="H90" s="61" t="str">
        <f aca="false">IF(OR(F90="",G90=0,G90=""),"",EDATE(F90,G90))</f>
        <v/>
      </c>
      <c r="I90" s="62" t="str">
        <f aca="false">IF(H90="","",H90-Listeler!$E$5)</f>
        <v/>
      </c>
      <c r="J90" s="52" t="str">
        <f aca="false">IF(F90="","",IF(H90="","Süresiz",IF(I90&lt;0,"Süresi doldu",IF(I90&lt;=Listeler!$E$7,"Yaklaşıyor","Geçerli"))))</f>
        <v/>
      </c>
      <c r="K90" s="50"/>
    </row>
    <row r="91" customFormat="false" ht="15" hidden="false" customHeight="false" outlineLevel="0" collapsed="false">
      <c r="A91" s="50"/>
      <c r="B91" s="50"/>
      <c r="C91" s="50"/>
      <c r="D91" s="50"/>
      <c r="E91" s="50"/>
      <c r="F91" s="51"/>
      <c r="G91" s="50"/>
      <c r="H91" s="61" t="str">
        <f aca="false">IF(OR(F91="",G91=0,G91=""),"",EDATE(F91,G91))</f>
        <v/>
      </c>
      <c r="I91" s="62" t="str">
        <f aca="false">IF(H91="","",H91-Listeler!$E$5)</f>
        <v/>
      </c>
      <c r="J91" s="52" t="str">
        <f aca="false">IF(F91="","",IF(H91="","Süresiz",IF(I91&lt;0,"Süresi doldu",IF(I91&lt;=Listeler!$E$7,"Yaklaşıyor","Geçerli"))))</f>
        <v/>
      </c>
      <c r="K91" s="50"/>
    </row>
    <row r="92" customFormat="false" ht="15" hidden="false" customHeight="false" outlineLevel="0" collapsed="false">
      <c r="A92" s="50"/>
      <c r="B92" s="50"/>
      <c r="C92" s="50"/>
      <c r="D92" s="50"/>
      <c r="E92" s="50"/>
      <c r="F92" s="51"/>
      <c r="G92" s="50"/>
      <c r="H92" s="61" t="str">
        <f aca="false">IF(OR(F92="",G92=0,G92=""),"",EDATE(F92,G92))</f>
        <v/>
      </c>
      <c r="I92" s="62" t="str">
        <f aca="false">IF(H92="","",H92-Listeler!$E$5)</f>
        <v/>
      </c>
      <c r="J92" s="52" t="str">
        <f aca="false">IF(F92="","",IF(H92="","Süresiz",IF(I92&lt;0,"Süresi doldu",IF(I92&lt;=Listeler!$E$7,"Yaklaşıyor","Geçerli"))))</f>
        <v/>
      </c>
      <c r="K92" s="50"/>
    </row>
    <row r="93" customFormat="false" ht="15" hidden="false" customHeight="false" outlineLevel="0" collapsed="false">
      <c r="A93" s="50"/>
      <c r="B93" s="50"/>
      <c r="C93" s="50"/>
      <c r="D93" s="50"/>
      <c r="E93" s="50"/>
      <c r="F93" s="51"/>
      <c r="G93" s="50"/>
      <c r="H93" s="61" t="str">
        <f aca="false">IF(OR(F93="",G93=0,G93=""),"",EDATE(F93,G93))</f>
        <v/>
      </c>
      <c r="I93" s="62" t="str">
        <f aca="false">IF(H93="","",H93-Listeler!$E$5)</f>
        <v/>
      </c>
      <c r="J93" s="52" t="str">
        <f aca="false">IF(F93="","",IF(H93="","Süresiz",IF(I93&lt;0,"Süresi doldu",IF(I93&lt;=Listeler!$E$7,"Yaklaşıyor","Geçerli"))))</f>
        <v/>
      </c>
      <c r="K93" s="50"/>
    </row>
    <row r="94" customFormat="false" ht="15" hidden="false" customHeight="false" outlineLevel="0" collapsed="false">
      <c r="A94" s="50"/>
      <c r="B94" s="50"/>
      <c r="C94" s="50"/>
      <c r="D94" s="50"/>
      <c r="E94" s="50"/>
      <c r="F94" s="51"/>
      <c r="G94" s="50"/>
      <c r="H94" s="61" t="str">
        <f aca="false">IF(OR(F94="",G94=0,G94=""),"",EDATE(F94,G94))</f>
        <v/>
      </c>
      <c r="I94" s="62" t="str">
        <f aca="false">IF(H94="","",H94-Listeler!$E$5)</f>
        <v/>
      </c>
      <c r="J94" s="52" t="str">
        <f aca="false">IF(F94="","",IF(H94="","Süresiz",IF(I94&lt;0,"Süresi doldu",IF(I94&lt;=Listeler!$E$7,"Yaklaşıyor","Geçerli"))))</f>
        <v/>
      </c>
      <c r="K94" s="50"/>
    </row>
    <row r="95" customFormat="false" ht="15" hidden="false" customHeight="false" outlineLevel="0" collapsed="false">
      <c r="A95" s="50"/>
      <c r="B95" s="50"/>
      <c r="C95" s="50"/>
      <c r="D95" s="50"/>
      <c r="E95" s="50"/>
      <c r="F95" s="51"/>
      <c r="G95" s="50"/>
      <c r="H95" s="61" t="str">
        <f aca="false">IF(OR(F95="",G95=0,G95=""),"",EDATE(F95,G95))</f>
        <v/>
      </c>
      <c r="I95" s="62" t="str">
        <f aca="false">IF(H95="","",H95-Listeler!$E$5)</f>
        <v/>
      </c>
      <c r="J95" s="52" t="str">
        <f aca="false">IF(F95="","",IF(H95="","Süresiz",IF(I95&lt;0,"Süresi doldu",IF(I95&lt;=Listeler!$E$7,"Yaklaşıyor","Geçerli"))))</f>
        <v/>
      </c>
      <c r="K95" s="50"/>
    </row>
    <row r="96" customFormat="false" ht="15" hidden="false" customHeight="false" outlineLevel="0" collapsed="false">
      <c r="A96" s="50"/>
      <c r="B96" s="50"/>
      <c r="C96" s="50"/>
      <c r="D96" s="50"/>
      <c r="E96" s="50"/>
      <c r="F96" s="51"/>
      <c r="G96" s="50"/>
      <c r="H96" s="61" t="str">
        <f aca="false">IF(OR(F96="",G96=0,G96=""),"",EDATE(F96,G96))</f>
        <v/>
      </c>
      <c r="I96" s="62" t="str">
        <f aca="false">IF(H96="","",H96-Listeler!$E$5)</f>
        <v/>
      </c>
      <c r="J96" s="52" t="str">
        <f aca="false">IF(F96="","",IF(H96="","Süresiz",IF(I96&lt;0,"Süresi doldu",IF(I96&lt;=Listeler!$E$7,"Yaklaşıyor","Geçerli"))))</f>
        <v/>
      </c>
      <c r="K96" s="50"/>
    </row>
    <row r="97" customFormat="false" ht="15" hidden="false" customHeight="false" outlineLevel="0" collapsed="false">
      <c r="A97" s="50"/>
      <c r="B97" s="50"/>
      <c r="C97" s="50"/>
      <c r="D97" s="50"/>
      <c r="E97" s="50"/>
      <c r="F97" s="51"/>
      <c r="G97" s="50"/>
      <c r="H97" s="61" t="str">
        <f aca="false">IF(OR(F97="",G97=0,G97=""),"",EDATE(F97,G97))</f>
        <v/>
      </c>
      <c r="I97" s="62" t="str">
        <f aca="false">IF(H97="","",H97-Listeler!$E$5)</f>
        <v/>
      </c>
      <c r="J97" s="52" t="str">
        <f aca="false">IF(F97="","",IF(H97="","Süresiz",IF(I97&lt;0,"Süresi doldu",IF(I97&lt;=Listeler!$E$7,"Yaklaşıyor","Geçerli"))))</f>
        <v/>
      </c>
      <c r="K97" s="50"/>
    </row>
    <row r="98" customFormat="false" ht="15" hidden="false" customHeight="false" outlineLevel="0" collapsed="false">
      <c r="A98" s="50"/>
      <c r="B98" s="50"/>
      <c r="C98" s="50"/>
      <c r="D98" s="50"/>
      <c r="E98" s="50"/>
      <c r="F98" s="51"/>
      <c r="G98" s="50"/>
      <c r="H98" s="61" t="str">
        <f aca="false">IF(OR(F98="",G98=0,G98=""),"",EDATE(F98,G98))</f>
        <v/>
      </c>
      <c r="I98" s="62" t="str">
        <f aca="false">IF(H98="","",H98-Listeler!$E$5)</f>
        <v/>
      </c>
      <c r="J98" s="52" t="str">
        <f aca="false">IF(F98="","",IF(H98="","Süresiz",IF(I98&lt;0,"Süresi doldu",IF(I98&lt;=Listeler!$E$7,"Yaklaşıyor","Geçerli"))))</f>
        <v/>
      </c>
      <c r="K98" s="50"/>
    </row>
    <row r="99" customFormat="false" ht="15" hidden="false" customHeight="false" outlineLevel="0" collapsed="false">
      <c r="A99" s="50"/>
      <c r="B99" s="50"/>
      <c r="C99" s="50"/>
      <c r="D99" s="50"/>
      <c r="E99" s="50"/>
      <c r="F99" s="51"/>
      <c r="G99" s="50"/>
      <c r="H99" s="61" t="str">
        <f aca="false">IF(OR(F99="",G99=0,G99=""),"",EDATE(F99,G99))</f>
        <v/>
      </c>
      <c r="I99" s="62" t="str">
        <f aca="false">IF(H99="","",H99-Listeler!$E$5)</f>
        <v/>
      </c>
      <c r="J99" s="52" t="str">
        <f aca="false">IF(F99="","",IF(H99="","Süresiz",IF(I99&lt;0,"Süresi doldu",IF(I99&lt;=Listeler!$E$7,"Yaklaşıyor","Geçerli"))))</f>
        <v/>
      </c>
      <c r="K99" s="50"/>
    </row>
    <row r="100" customFormat="false" ht="15" hidden="false" customHeight="false" outlineLevel="0" collapsed="false">
      <c r="A100" s="50"/>
      <c r="B100" s="50"/>
      <c r="C100" s="50"/>
      <c r="D100" s="50"/>
      <c r="E100" s="50"/>
      <c r="F100" s="51"/>
      <c r="G100" s="50"/>
      <c r="H100" s="61" t="str">
        <f aca="false">IF(OR(F100="",G100=0,G100=""),"",EDATE(F100,G100))</f>
        <v/>
      </c>
      <c r="I100" s="62" t="str">
        <f aca="false">IF(H100="","",H100-Listeler!$E$5)</f>
        <v/>
      </c>
      <c r="J100" s="52" t="str">
        <f aca="false">IF(F100="","",IF(H100="","Süresiz",IF(I100&lt;0,"Süresi doldu",IF(I100&lt;=Listeler!$E$7,"Yaklaşıyor","Geçerli"))))</f>
        <v/>
      </c>
      <c r="K100" s="50"/>
    </row>
    <row r="101" customFormat="false" ht="15" hidden="false" customHeight="false" outlineLevel="0" collapsed="false">
      <c r="A101" s="50"/>
      <c r="B101" s="50"/>
      <c r="C101" s="50"/>
      <c r="D101" s="50"/>
      <c r="E101" s="50"/>
      <c r="F101" s="51"/>
      <c r="G101" s="50"/>
      <c r="H101" s="61" t="str">
        <f aca="false">IF(OR(F101="",G101=0,G101=""),"",EDATE(F101,G101))</f>
        <v/>
      </c>
      <c r="I101" s="62" t="str">
        <f aca="false">IF(H101="","",H101-Listeler!$E$5)</f>
        <v/>
      </c>
      <c r="J101" s="52" t="str">
        <f aca="false">IF(F101="","",IF(H101="","Süresiz",IF(I101&lt;0,"Süresi doldu",IF(I101&lt;=Listeler!$E$7,"Yaklaşıyor","Geçerli"))))</f>
        <v/>
      </c>
      <c r="K101" s="50"/>
    </row>
    <row r="102" customFormat="false" ht="15" hidden="false" customHeight="false" outlineLevel="0" collapsed="false">
      <c r="A102" s="50"/>
      <c r="B102" s="50"/>
      <c r="C102" s="50"/>
      <c r="D102" s="50"/>
      <c r="E102" s="50"/>
      <c r="F102" s="51"/>
      <c r="G102" s="50"/>
      <c r="H102" s="61" t="str">
        <f aca="false">IF(OR(F102="",G102=0,G102=""),"",EDATE(F102,G102))</f>
        <v/>
      </c>
      <c r="I102" s="62" t="str">
        <f aca="false">IF(H102="","",H102-Listeler!$E$5)</f>
        <v/>
      </c>
      <c r="J102" s="52" t="str">
        <f aca="false">IF(F102="","",IF(H102="","Süresiz",IF(I102&lt;0,"Süresi doldu",IF(I102&lt;=Listeler!$E$7,"Yaklaşıyor","Geçerli"))))</f>
        <v/>
      </c>
      <c r="K102" s="50"/>
    </row>
    <row r="103" customFormat="false" ht="15" hidden="false" customHeight="false" outlineLevel="0" collapsed="false">
      <c r="A103" s="50"/>
      <c r="B103" s="50"/>
      <c r="C103" s="50"/>
      <c r="D103" s="50"/>
      <c r="E103" s="50"/>
      <c r="F103" s="51"/>
      <c r="G103" s="50"/>
      <c r="H103" s="61" t="str">
        <f aca="false">IF(OR(F103="",G103=0,G103=""),"",EDATE(F103,G103))</f>
        <v/>
      </c>
      <c r="I103" s="62" t="str">
        <f aca="false">IF(H103="","",H103-Listeler!$E$5)</f>
        <v/>
      </c>
      <c r="J103" s="52" t="str">
        <f aca="false">IF(F103="","",IF(H103="","Süresiz",IF(I103&lt;0,"Süresi doldu",IF(I103&lt;=Listeler!$E$7,"Yaklaşıyor","Geçerli"))))</f>
        <v/>
      </c>
      <c r="K103" s="50"/>
    </row>
    <row r="104" customFormat="false" ht="15" hidden="false" customHeight="false" outlineLevel="0" collapsed="false">
      <c r="A104" s="50"/>
      <c r="B104" s="50"/>
      <c r="C104" s="50"/>
      <c r="D104" s="50"/>
      <c r="E104" s="50"/>
      <c r="F104" s="51"/>
      <c r="G104" s="50"/>
      <c r="H104" s="61" t="str">
        <f aca="false">IF(OR(F104="",G104=0,G104=""),"",EDATE(F104,G104))</f>
        <v/>
      </c>
      <c r="I104" s="62" t="str">
        <f aca="false">IF(H104="","",H104-Listeler!$E$5)</f>
        <v/>
      </c>
      <c r="J104" s="52" t="str">
        <f aca="false">IF(F104="","",IF(H104="","Süresiz",IF(I104&lt;0,"Süresi doldu",IF(I104&lt;=Listeler!$E$7,"Yaklaşıyor","Geçerli"))))</f>
        <v/>
      </c>
      <c r="K104" s="50"/>
    </row>
    <row r="105" customFormat="false" ht="15" hidden="false" customHeight="false" outlineLevel="0" collapsed="false">
      <c r="A105" s="50"/>
      <c r="B105" s="50"/>
      <c r="C105" s="50"/>
      <c r="D105" s="50"/>
      <c r="E105" s="50"/>
      <c r="F105" s="51"/>
      <c r="G105" s="50"/>
      <c r="H105" s="61" t="str">
        <f aca="false">IF(OR(F105="",G105=0,G105=""),"",EDATE(F105,G105))</f>
        <v/>
      </c>
      <c r="I105" s="62" t="str">
        <f aca="false">IF(H105="","",H105-Listeler!$E$5)</f>
        <v/>
      </c>
      <c r="J105" s="52" t="str">
        <f aca="false">IF(F105="","",IF(H105="","Süresiz",IF(I105&lt;0,"Süresi doldu",IF(I105&lt;=Listeler!$E$7,"Yaklaşıyor","Geçerli"))))</f>
        <v/>
      </c>
      <c r="K105" s="50"/>
    </row>
    <row r="106" customFormat="false" ht="15" hidden="false" customHeight="false" outlineLevel="0" collapsed="false">
      <c r="A106" s="50"/>
      <c r="B106" s="50"/>
      <c r="C106" s="50"/>
      <c r="D106" s="50"/>
      <c r="E106" s="50"/>
      <c r="F106" s="51"/>
      <c r="G106" s="50"/>
      <c r="H106" s="61" t="str">
        <f aca="false">IF(OR(F106="",G106=0,G106=""),"",EDATE(F106,G106))</f>
        <v/>
      </c>
      <c r="I106" s="62" t="str">
        <f aca="false">IF(H106="","",H106-Listeler!$E$5)</f>
        <v/>
      </c>
      <c r="J106" s="52" t="str">
        <f aca="false">IF(F106="","",IF(H106="","Süresiz",IF(I106&lt;0,"Süresi doldu",IF(I106&lt;=Listeler!$E$7,"Yaklaşıyor","Geçerli"))))</f>
        <v/>
      </c>
      <c r="K106" s="50"/>
    </row>
    <row r="107" customFormat="false" ht="15" hidden="false" customHeight="false" outlineLevel="0" collapsed="false">
      <c r="A107" s="50"/>
      <c r="B107" s="50"/>
      <c r="C107" s="50"/>
      <c r="D107" s="50"/>
      <c r="E107" s="50"/>
      <c r="F107" s="51"/>
      <c r="G107" s="50"/>
      <c r="H107" s="61" t="str">
        <f aca="false">IF(OR(F107="",G107=0,G107=""),"",EDATE(F107,G107))</f>
        <v/>
      </c>
      <c r="I107" s="62" t="str">
        <f aca="false">IF(H107="","",H107-Listeler!$E$5)</f>
        <v/>
      </c>
      <c r="J107" s="52" t="str">
        <f aca="false">IF(F107="","",IF(H107="","Süresiz",IF(I107&lt;0,"Süresi doldu",IF(I107&lt;=Listeler!$E$7,"Yaklaşıyor","Geçerli"))))</f>
        <v/>
      </c>
      <c r="K107" s="50"/>
    </row>
    <row r="108" customFormat="false" ht="15" hidden="false" customHeight="false" outlineLevel="0" collapsed="false">
      <c r="A108" s="50"/>
      <c r="B108" s="50"/>
      <c r="C108" s="50"/>
      <c r="D108" s="50"/>
      <c r="E108" s="50"/>
      <c r="F108" s="51"/>
      <c r="G108" s="50"/>
      <c r="H108" s="61" t="str">
        <f aca="false">IF(OR(F108="",G108=0,G108=""),"",EDATE(F108,G108))</f>
        <v/>
      </c>
      <c r="I108" s="62" t="str">
        <f aca="false">IF(H108="","",H108-Listeler!$E$5)</f>
        <v/>
      </c>
      <c r="J108" s="52" t="str">
        <f aca="false">IF(F108="","",IF(H108="","Süresiz",IF(I108&lt;0,"Süresi doldu",IF(I108&lt;=Listeler!$E$7,"Yaklaşıyor","Geçerli"))))</f>
        <v/>
      </c>
      <c r="K108" s="50"/>
    </row>
    <row r="109" customFormat="false" ht="15" hidden="false" customHeight="false" outlineLevel="0" collapsed="false">
      <c r="A109" s="50"/>
      <c r="B109" s="50"/>
      <c r="C109" s="50"/>
      <c r="D109" s="50"/>
      <c r="E109" s="50"/>
      <c r="F109" s="51"/>
      <c r="G109" s="50"/>
      <c r="H109" s="61" t="str">
        <f aca="false">IF(OR(F109="",G109=0,G109=""),"",EDATE(F109,G109))</f>
        <v/>
      </c>
      <c r="I109" s="62" t="str">
        <f aca="false">IF(H109="","",H109-Listeler!$E$5)</f>
        <v/>
      </c>
      <c r="J109" s="52" t="str">
        <f aca="false">IF(F109="","",IF(H109="","Süresiz",IF(I109&lt;0,"Süresi doldu",IF(I109&lt;=Listeler!$E$7,"Yaklaşıyor","Geçerli"))))</f>
        <v/>
      </c>
      <c r="K109" s="50"/>
    </row>
    <row r="110" customFormat="false" ht="15" hidden="false" customHeight="false" outlineLevel="0" collapsed="false">
      <c r="A110" s="50"/>
      <c r="B110" s="50"/>
      <c r="C110" s="50"/>
      <c r="D110" s="50"/>
      <c r="E110" s="50"/>
      <c r="F110" s="51"/>
      <c r="G110" s="50"/>
      <c r="H110" s="61" t="str">
        <f aca="false">IF(OR(F110="",G110=0,G110=""),"",EDATE(F110,G110))</f>
        <v/>
      </c>
      <c r="I110" s="62" t="str">
        <f aca="false">IF(H110="","",H110-Listeler!$E$5)</f>
        <v/>
      </c>
      <c r="J110" s="52" t="str">
        <f aca="false">IF(F110="","",IF(H110="","Süresiz",IF(I110&lt;0,"Süresi doldu",IF(I110&lt;=Listeler!$E$7,"Yaklaşıyor","Geçerli"))))</f>
        <v/>
      </c>
      <c r="K110" s="50"/>
    </row>
    <row r="111" customFormat="false" ht="15" hidden="false" customHeight="false" outlineLevel="0" collapsed="false">
      <c r="A111" s="50"/>
      <c r="B111" s="50"/>
      <c r="C111" s="50"/>
      <c r="D111" s="50"/>
      <c r="E111" s="50"/>
      <c r="F111" s="51"/>
      <c r="G111" s="50"/>
      <c r="H111" s="61" t="str">
        <f aca="false">IF(OR(F111="",G111=0,G111=""),"",EDATE(F111,G111))</f>
        <v/>
      </c>
      <c r="I111" s="62" t="str">
        <f aca="false">IF(H111="","",H111-Listeler!$E$5)</f>
        <v/>
      </c>
      <c r="J111" s="52" t="str">
        <f aca="false">IF(F111="","",IF(H111="","Süresiz",IF(I111&lt;0,"Süresi doldu",IF(I111&lt;=Listeler!$E$7,"Yaklaşıyor","Geçerli"))))</f>
        <v/>
      </c>
      <c r="K111" s="50"/>
    </row>
    <row r="112" customFormat="false" ht="15" hidden="false" customHeight="false" outlineLevel="0" collapsed="false">
      <c r="A112" s="50"/>
      <c r="B112" s="50"/>
      <c r="C112" s="50"/>
      <c r="D112" s="50"/>
      <c r="E112" s="50"/>
      <c r="F112" s="51"/>
      <c r="G112" s="50"/>
      <c r="H112" s="61" t="str">
        <f aca="false">IF(OR(F112="",G112=0,G112=""),"",EDATE(F112,G112))</f>
        <v/>
      </c>
      <c r="I112" s="62" t="str">
        <f aca="false">IF(H112="","",H112-Listeler!$E$5)</f>
        <v/>
      </c>
      <c r="J112" s="52" t="str">
        <f aca="false">IF(F112="","",IF(H112="","Süresiz",IF(I112&lt;0,"Süresi doldu",IF(I112&lt;=Listeler!$E$7,"Yaklaşıyor","Geçerli"))))</f>
        <v/>
      </c>
      <c r="K112" s="50"/>
    </row>
    <row r="113" customFormat="false" ht="15" hidden="false" customHeight="false" outlineLevel="0" collapsed="false">
      <c r="A113" s="50"/>
      <c r="B113" s="50"/>
      <c r="C113" s="50"/>
      <c r="D113" s="50"/>
      <c r="E113" s="50"/>
      <c r="F113" s="51"/>
      <c r="G113" s="50"/>
      <c r="H113" s="61" t="str">
        <f aca="false">IF(OR(F113="",G113=0,G113=""),"",EDATE(F113,G113))</f>
        <v/>
      </c>
      <c r="I113" s="62" t="str">
        <f aca="false">IF(H113="","",H113-Listeler!$E$5)</f>
        <v/>
      </c>
      <c r="J113" s="52" t="str">
        <f aca="false">IF(F113="","",IF(H113="","Süresiz",IF(I113&lt;0,"Süresi doldu",IF(I113&lt;=Listeler!$E$7,"Yaklaşıyor","Geçerli"))))</f>
        <v/>
      </c>
      <c r="K113" s="50"/>
    </row>
    <row r="114" customFormat="false" ht="15" hidden="false" customHeight="false" outlineLevel="0" collapsed="false">
      <c r="A114" s="50"/>
      <c r="B114" s="50"/>
      <c r="C114" s="50"/>
      <c r="D114" s="50"/>
      <c r="E114" s="50"/>
      <c r="F114" s="51"/>
      <c r="G114" s="50"/>
      <c r="H114" s="61" t="str">
        <f aca="false">IF(OR(F114="",G114=0,G114=""),"",EDATE(F114,G114))</f>
        <v/>
      </c>
      <c r="I114" s="62" t="str">
        <f aca="false">IF(H114="","",H114-Listeler!$E$5)</f>
        <v/>
      </c>
      <c r="J114" s="52" t="str">
        <f aca="false">IF(F114="","",IF(H114="","Süresiz",IF(I114&lt;0,"Süresi doldu",IF(I114&lt;=Listeler!$E$7,"Yaklaşıyor","Geçerli"))))</f>
        <v/>
      </c>
      <c r="K114" s="50"/>
    </row>
    <row r="115" customFormat="false" ht="15" hidden="false" customHeight="false" outlineLevel="0" collapsed="false">
      <c r="A115" s="50"/>
      <c r="B115" s="50"/>
      <c r="C115" s="50"/>
      <c r="D115" s="50"/>
      <c r="E115" s="50"/>
      <c r="F115" s="51"/>
      <c r="G115" s="50"/>
      <c r="H115" s="61" t="str">
        <f aca="false">IF(OR(F115="",G115=0,G115=""),"",EDATE(F115,G115))</f>
        <v/>
      </c>
      <c r="I115" s="62" t="str">
        <f aca="false">IF(H115="","",H115-Listeler!$E$5)</f>
        <v/>
      </c>
      <c r="J115" s="52" t="str">
        <f aca="false">IF(F115="","",IF(H115="","Süresiz",IF(I115&lt;0,"Süresi doldu",IF(I115&lt;=Listeler!$E$7,"Yaklaşıyor","Geçerli"))))</f>
        <v/>
      </c>
      <c r="K115" s="50"/>
    </row>
    <row r="116" customFormat="false" ht="15" hidden="false" customHeight="false" outlineLevel="0" collapsed="false">
      <c r="A116" s="50"/>
      <c r="B116" s="50"/>
      <c r="C116" s="50"/>
      <c r="D116" s="50"/>
      <c r="E116" s="50"/>
      <c r="F116" s="51"/>
      <c r="G116" s="50"/>
      <c r="H116" s="61" t="str">
        <f aca="false">IF(OR(F116="",G116=0,G116=""),"",EDATE(F116,G116))</f>
        <v/>
      </c>
      <c r="I116" s="62" t="str">
        <f aca="false">IF(H116="","",H116-Listeler!$E$5)</f>
        <v/>
      </c>
      <c r="J116" s="52" t="str">
        <f aca="false">IF(F116="","",IF(H116="","Süresiz",IF(I116&lt;0,"Süresi doldu",IF(I116&lt;=Listeler!$E$7,"Yaklaşıyor","Geçerli"))))</f>
        <v/>
      </c>
      <c r="K116" s="50"/>
    </row>
    <row r="117" customFormat="false" ht="15" hidden="false" customHeight="false" outlineLevel="0" collapsed="false">
      <c r="A117" s="50"/>
      <c r="B117" s="50"/>
      <c r="C117" s="50"/>
      <c r="D117" s="50"/>
      <c r="E117" s="50"/>
      <c r="F117" s="51"/>
      <c r="G117" s="50"/>
      <c r="H117" s="61" t="str">
        <f aca="false">IF(OR(F117="",G117=0,G117=""),"",EDATE(F117,G117))</f>
        <v/>
      </c>
      <c r="I117" s="62" t="str">
        <f aca="false">IF(H117="","",H117-Listeler!$E$5)</f>
        <v/>
      </c>
      <c r="J117" s="52" t="str">
        <f aca="false">IF(F117="","",IF(H117="","Süresiz",IF(I117&lt;0,"Süresi doldu",IF(I117&lt;=Listeler!$E$7,"Yaklaşıyor","Geçerli"))))</f>
        <v/>
      </c>
      <c r="K117" s="50"/>
    </row>
    <row r="118" customFormat="false" ht="15" hidden="false" customHeight="false" outlineLevel="0" collapsed="false">
      <c r="A118" s="50"/>
      <c r="B118" s="50"/>
      <c r="C118" s="50"/>
      <c r="D118" s="50"/>
      <c r="E118" s="50"/>
      <c r="F118" s="51"/>
      <c r="G118" s="50"/>
      <c r="H118" s="61" t="str">
        <f aca="false">IF(OR(F118="",G118=0,G118=""),"",EDATE(F118,G118))</f>
        <v/>
      </c>
      <c r="I118" s="62" t="str">
        <f aca="false">IF(H118="","",H118-Listeler!$E$5)</f>
        <v/>
      </c>
      <c r="J118" s="52" t="str">
        <f aca="false">IF(F118="","",IF(H118="","Süresiz",IF(I118&lt;0,"Süresi doldu",IF(I118&lt;=Listeler!$E$7,"Yaklaşıyor","Geçerli"))))</f>
        <v/>
      </c>
      <c r="K118" s="50"/>
    </row>
    <row r="119" customFormat="false" ht="15" hidden="false" customHeight="false" outlineLevel="0" collapsed="false">
      <c r="A119" s="50"/>
      <c r="B119" s="50"/>
      <c r="C119" s="50"/>
      <c r="D119" s="50"/>
      <c r="E119" s="50"/>
      <c r="F119" s="51"/>
      <c r="G119" s="50"/>
      <c r="H119" s="61" t="str">
        <f aca="false">IF(OR(F119="",G119=0,G119=""),"",EDATE(F119,G119))</f>
        <v/>
      </c>
      <c r="I119" s="62" t="str">
        <f aca="false">IF(H119="","",H119-Listeler!$E$5)</f>
        <v/>
      </c>
      <c r="J119" s="52" t="str">
        <f aca="false">IF(F119="","",IF(H119="","Süresiz",IF(I119&lt;0,"Süresi doldu",IF(I119&lt;=Listeler!$E$7,"Yaklaşıyor","Geçerli"))))</f>
        <v/>
      </c>
      <c r="K119" s="50"/>
    </row>
    <row r="120" customFormat="false" ht="15" hidden="false" customHeight="false" outlineLevel="0" collapsed="false">
      <c r="A120" s="50"/>
      <c r="B120" s="50"/>
      <c r="C120" s="50"/>
      <c r="D120" s="50"/>
      <c r="E120" s="50"/>
      <c r="F120" s="51"/>
      <c r="G120" s="50"/>
      <c r="H120" s="61" t="str">
        <f aca="false">IF(OR(F120="",G120=0,G120=""),"",EDATE(F120,G120))</f>
        <v/>
      </c>
      <c r="I120" s="62" t="str">
        <f aca="false">IF(H120="","",H120-Listeler!$E$5)</f>
        <v/>
      </c>
      <c r="J120" s="52" t="str">
        <f aca="false">IF(F120="","",IF(H120="","Süresiz",IF(I120&lt;0,"Süresi doldu",IF(I120&lt;=Listeler!$E$7,"Yaklaşıyor","Geçerli"))))</f>
        <v/>
      </c>
      <c r="K120" s="50"/>
    </row>
    <row r="121" customFormat="false" ht="15" hidden="false" customHeight="false" outlineLevel="0" collapsed="false">
      <c r="A121" s="50"/>
      <c r="B121" s="50"/>
      <c r="C121" s="50"/>
      <c r="D121" s="50"/>
      <c r="E121" s="50"/>
      <c r="F121" s="51"/>
      <c r="G121" s="50"/>
      <c r="H121" s="61" t="str">
        <f aca="false">IF(OR(F121="",G121=0,G121=""),"",EDATE(F121,G121))</f>
        <v/>
      </c>
      <c r="I121" s="62" t="str">
        <f aca="false">IF(H121="","",H121-Listeler!$E$5)</f>
        <v/>
      </c>
      <c r="J121" s="52" t="str">
        <f aca="false">IF(F121="","",IF(H121="","Süresiz",IF(I121&lt;0,"Süresi doldu",IF(I121&lt;=Listeler!$E$7,"Yaklaşıyor","Geçerli"))))</f>
        <v/>
      </c>
      <c r="K121" s="50"/>
    </row>
    <row r="122" customFormat="false" ht="15" hidden="false" customHeight="false" outlineLevel="0" collapsed="false">
      <c r="A122" s="50"/>
      <c r="B122" s="50"/>
      <c r="C122" s="50"/>
      <c r="D122" s="50"/>
      <c r="E122" s="50"/>
      <c r="F122" s="51"/>
      <c r="G122" s="50"/>
      <c r="H122" s="61" t="str">
        <f aca="false">IF(OR(F122="",G122=0,G122=""),"",EDATE(F122,G122))</f>
        <v/>
      </c>
      <c r="I122" s="62" t="str">
        <f aca="false">IF(H122="","",H122-Listeler!$E$5)</f>
        <v/>
      </c>
      <c r="J122" s="52" t="str">
        <f aca="false">IF(F122="","",IF(H122="","Süresiz",IF(I122&lt;0,"Süresi doldu",IF(I122&lt;=Listeler!$E$7,"Yaklaşıyor","Geçerli"))))</f>
        <v/>
      </c>
      <c r="K122" s="50"/>
    </row>
    <row r="123" customFormat="false" ht="15" hidden="false" customHeight="false" outlineLevel="0" collapsed="false">
      <c r="A123" s="50"/>
      <c r="B123" s="50"/>
      <c r="C123" s="50"/>
      <c r="D123" s="50"/>
      <c r="E123" s="50"/>
      <c r="F123" s="51"/>
      <c r="G123" s="50"/>
      <c r="H123" s="61" t="str">
        <f aca="false">IF(OR(F123="",G123=0,G123=""),"",EDATE(F123,G123))</f>
        <v/>
      </c>
      <c r="I123" s="62" t="str">
        <f aca="false">IF(H123="","",H123-Listeler!$E$5)</f>
        <v/>
      </c>
      <c r="J123" s="52" t="str">
        <f aca="false">IF(F123="","",IF(H123="","Süresiz",IF(I123&lt;0,"Süresi doldu",IF(I123&lt;=Listeler!$E$7,"Yaklaşıyor","Geçerli"))))</f>
        <v/>
      </c>
      <c r="K123" s="50"/>
    </row>
    <row r="124" customFormat="false" ht="15" hidden="false" customHeight="false" outlineLevel="0" collapsed="false">
      <c r="A124" s="50"/>
      <c r="B124" s="50"/>
      <c r="C124" s="50"/>
      <c r="D124" s="50"/>
      <c r="E124" s="50"/>
      <c r="F124" s="51"/>
      <c r="G124" s="50"/>
      <c r="H124" s="61" t="str">
        <f aca="false">IF(OR(F124="",G124=0,G124=""),"",EDATE(F124,G124))</f>
        <v/>
      </c>
      <c r="I124" s="62" t="str">
        <f aca="false">IF(H124="","",H124-Listeler!$E$5)</f>
        <v/>
      </c>
      <c r="J124" s="52" t="str">
        <f aca="false">IF(F124="","",IF(H124="","Süresiz",IF(I124&lt;0,"Süresi doldu",IF(I124&lt;=Listeler!$E$7,"Yaklaşıyor","Geçerli"))))</f>
        <v/>
      </c>
      <c r="K124" s="50"/>
    </row>
    <row r="125" customFormat="false" ht="15" hidden="false" customHeight="false" outlineLevel="0" collapsed="false">
      <c r="A125" s="50"/>
      <c r="B125" s="50"/>
      <c r="C125" s="50"/>
      <c r="D125" s="50"/>
      <c r="E125" s="50"/>
      <c r="F125" s="51"/>
      <c r="G125" s="50"/>
      <c r="H125" s="61" t="str">
        <f aca="false">IF(OR(F125="",G125=0,G125=""),"",EDATE(F125,G125))</f>
        <v/>
      </c>
      <c r="I125" s="62" t="str">
        <f aca="false">IF(H125="","",H125-Listeler!$E$5)</f>
        <v/>
      </c>
      <c r="J125" s="52" t="str">
        <f aca="false">IF(F125="","",IF(H125="","Süresiz",IF(I125&lt;0,"Süresi doldu",IF(I125&lt;=Listeler!$E$7,"Yaklaşıyor","Geçerli"))))</f>
        <v/>
      </c>
      <c r="K125" s="50"/>
    </row>
    <row r="126" customFormat="false" ht="15" hidden="false" customHeight="false" outlineLevel="0" collapsed="false">
      <c r="A126" s="50"/>
      <c r="B126" s="50"/>
      <c r="C126" s="50"/>
      <c r="D126" s="50"/>
      <c r="E126" s="50"/>
      <c r="F126" s="51"/>
      <c r="G126" s="50"/>
      <c r="H126" s="61" t="str">
        <f aca="false">IF(OR(F126="",G126=0,G126=""),"",EDATE(F126,G126))</f>
        <v/>
      </c>
      <c r="I126" s="62" t="str">
        <f aca="false">IF(H126="","",H126-Listeler!$E$5)</f>
        <v/>
      </c>
      <c r="J126" s="52" t="str">
        <f aca="false">IF(F126="","",IF(H126="","Süresiz",IF(I126&lt;0,"Süresi doldu",IF(I126&lt;=Listeler!$E$7,"Yaklaşıyor","Geçerli"))))</f>
        <v/>
      </c>
      <c r="K126" s="50"/>
    </row>
    <row r="127" customFormat="false" ht="15" hidden="false" customHeight="false" outlineLevel="0" collapsed="false">
      <c r="A127" s="50"/>
      <c r="B127" s="50"/>
      <c r="C127" s="50"/>
      <c r="D127" s="50"/>
      <c r="E127" s="50"/>
      <c r="F127" s="51"/>
      <c r="G127" s="50"/>
      <c r="H127" s="61" t="str">
        <f aca="false">IF(OR(F127="",G127=0,G127=""),"",EDATE(F127,G127))</f>
        <v/>
      </c>
      <c r="I127" s="62" t="str">
        <f aca="false">IF(H127="","",H127-Listeler!$E$5)</f>
        <v/>
      </c>
      <c r="J127" s="52" t="str">
        <f aca="false">IF(F127="","",IF(H127="","Süresiz",IF(I127&lt;0,"Süresi doldu",IF(I127&lt;=Listeler!$E$7,"Yaklaşıyor","Geçerli"))))</f>
        <v/>
      </c>
      <c r="K127" s="50"/>
    </row>
    <row r="128" customFormat="false" ht="15" hidden="false" customHeight="false" outlineLevel="0" collapsed="false">
      <c r="A128" s="50"/>
      <c r="B128" s="50"/>
      <c r="C128" s="50"/>
      <c r="D128" s="50"/>
      <c r="E128" s="50"/>
      <c r="F128" s="51"/>
      <c r="G128" s="50"/>
      <c r="H128" s="61" t="str">
        <f aca="false">IF(OR(F128="",G128=0,G128=""),"",EDATE(F128,G128))</f>
        <v/>
      </c>
      <c r="I128" s="62" t="str">
        <f aca="false">IF(H128="","",H128-Listeler!$E$5)</f>
        <v/>
      </c>
      <c r="J128" s="52" t="str">
        <f aca="false">IF(F128="","",IF(H128="","Süresiz",IF(I128&lt;0,"Süresi doldu",IF(I128&lt;=Listeler!$E$7,"Yaklaşıyor","Geçerli"))))</f>
        <v/>
      </c>
      <c r="K128" s="50"/>
    </row>
    <row r="129" customFormat="false" ht="15" hidden="false" customHeight="false" outlineLevel="0" collapsed="false">
      <c r="A129" s="50"/>
      <c r="B129" s="50"/>
      <c r="C129" s="50"/>
      <c r="D129" s="50"/>
      <c r="E129" s="50"/>
      <c r="F129" s="51"/>
      <c r="G129" s="50"/>
      <c r="H129" s="61" t="str">
        <f aca="false">IF(OR(F129="",G129=0,G129=""),"",EDATE(F129,G129))</f>
        <v/>
      </c>
      <c r="I129" s="62" t="str">
        <f aca="false">IF(H129="","",H129-Listeler!$E$5)</f>
        <v/>
      </c>
      <c r="J129" s="52" t="str">
        <f aca="false">IF(F129="","",IF(H129="","Süresiz",IF(I129&lt;0,"Süresi doldu",IF(I129&lt;=Listeler!$E$7,"Yaklaşıyor","Geçerli"))))</f>
        <v/>
      </c>
      <c r="K129" s="50"/>
    </row>
    <row r="130" customFormat="false" ht="15" hidden="false" customHeight="false" outlineLevel="0" collapsed="false">
      <c r="A130" s="50"/>
      <c r="B130" s="50"/>
      <c r="C130" s="50"/>
      <c r="D130" s="50"/>
      <c r="E130" s="50"/>
      <c r="F130" s="51"/>
      <c r="G130" s="50"/>
      <c r="H130" s="61" t="str">
        <f aca="false">IF(OR(F130="",G130=0,G130=""),"",EDATE(F130,G130))</f>
        <v/>
      </c>
      <c r="I130" s="62" t="str">
        <f aca="false">IF(H130="","",H130-Listeler!$E$5)</f>
        <v/>
      </c>
      <c r="J130" s="52" t="str">
        <f aca="false">IF(F130="","",IF(H130="","Süresiz",IF(I130&lt;0,"Süresi doldu",IF(I130&lt;=Listeler!$E$7,"Yaklaşıyor","Geçerli"))))</f>
        <v/>
      </c>
      <c r="K130" s="50"/>
    </row>
    <row r="131" customFormat="false" ht="15" hidden="false" customHeight="false" outlineLevel="0" collapsed="false">
      <c r="A131" s="50"/>
      <c r="B131" s="50"/>
      <c r="C131" s="50"/>
      <c r="D131" s="50"/>
      <c r="E131" s="50"/>
      <c r="F131" s="51"/>
      <c r="G131" s="50"/>
      <c r="H131" s="61" t="str">
        <f aca="false">IF(OR(F131="",G131=0,G131=""),"",EDATE(F131,G131))</f>
        <v/>
      </c>
      <c r="I131" s="62" t="str">
        <f aca="false">IF(H131="","",H131-Listeler!$E$5)</f>
        <v/>
      </c>
      <c r="J131" s="52" t="str">
        <f aca="false">IF(F131="","",IF(H131="","Süresiz",IF(I131&lt;0,"Süresi doldu",IF(I131&lt;=Listeler!$E$7,"Yaklaşıyor","Geçerli"))))</f>
        <v/>
      </c>
      <c r="K131" s="50"/>
    </row>
    <row r="132" customFormat="false" ht="15" hidden="false" customHeight="false" outlineLevel="0" collapsed="false">
      <c r="A132" s="50"/>
      <c r="B132" s="50"/>
      <c r="C132" s="50"/>
      <c r="D132" s="50"/>
      <c r="E132" s="50"/>
      <c r="F132" s="51"/>
      <c r="G132" s="50"/>
      <c r="H132" s="61" t="str">
        <f aca="false">IF(OR(F132="",G132=0,G132=""),"",EDATE(F132,G132))</f>
        <v/>
      </c>
      <c r="I132" s="62" t="str">
        <f aca="false">IF(H132="","",H132-Listeler!$E$5)</f>
        <v/>
      </c>
      <c r="J132" s="52" t="str">
        <f aca="false">IF(F132="","",IF(H132="","Süresiz",IF(I132&lt;0,"Süresi doldu",IF(I132&lt;=Listeler!$E$7,"Yaklaşıyor","Geçerli"))))</f>
        <v/>
      </c>
      <c r="K132" s="50"/>
    </row>
    <row r="133" customFormat="false" ht="15" hidden="false" customHeight="false" outlineLevel="0" collapsed="false">
      <c r="A133" s="50"/>
      <c r="B133" s="50"/>
      <c r="C133" s="50"/>
      <c r="D133" s="50"/>
      <c r="E133" s="50"/>
      <c r="F133" s="51"/>
      <c r="G133" s="50"/>
      <c r="H133" s="61" t="str">
        <f aca="false">IF(OR(F133="",G133=0,G133=""),"",EDATE(F133,G133))</f>
        <v/>
      </c>
      <c r="I133" s="62" t="str">
        <f aca="false">IF(H133="","",H133-Listeler!$E$5)</f>
        <v/>
      </c>
      <c r="J133" s="52" t="str">
        <f aca="false">IF(F133="","",IF(H133="","Süresiz",IF(I133&lt;0,"Süresi doldu",IF(I133&lt;=Listeler!$E$7,"Yaklaşıyor","Geçerli"))))</f>
        <v/>
      </c>
      <c r="K133" s="50"/>
    </row>
    <row r="134" customFormat="false" ht="15" hidden="false" customHeight="false" outlineLevel="0" collapsed="false">
      <c r="A134" s="50"/>
      <c r="B134" s="50"/>
      <c r="C134" s="50"/>
      <c r="D134" s="50"/>
      <c r="E134" s="50"/>
      <c r="F134" s="51"/>
      <c r="G134" s="50"/>
      <c r="H134" s="61" t="str">
        <f aca="false">IF(OR(F134="",G134=0,G134=""),"",EDATE(F134,G134))</f>
        <v/>
      </c>
      <c r="I134" s="62" t="str">
        <f aca="false">IF(H134="","",H134-Listeler!$E$5)</f>
        <v/>
      </c>
      <c r="J134" s="52" t="str">
        <f aca="false">IF(F134="","",IF(H134="","Süresiz",IF(I134&lt;0,"Süresi doldu",IF(I134&lt;=Listeler!$E$7,"Yaklaşıyor","Geçerli"))))</f>
        <v/>
      </c>
      <c r="K134" s="50"/>
    </row>
    <row r="135" customFormat="false" ht="15" hidden="false" customHeight="false" outlineLevel="0" collapsed="false">
      <c r="A135" s="50"/>
      <c r="B135" s="50"/>
      <c r="C135" s="50"/>
      <c r="D135" s="50"/>
      <c r="E135" s="50"/>
      <c r="F135" s="51"/>
      <c r="G135" s="50"/>
      <c r="H135" s="61" t="str">
        <f aca="false">IF(OR(F135="",G135=0,G135=""),"",EDATE(F135,G135))</f>
        <v/>
      </c>
      <c r="I135" s="62" t="str">
        <f aca="false">IF(H135="","",H135-Listeler!$E$5)</f>
        <v/>
      </c>
      <c r="J135" s="52" t="str">
        <f aca="false">IF(F135="","",IF(H135="","Süresiz",IF(I135&lt;0,"Süresi doldu",IF(I135&lt;=Listeler!$E$7,"Yaklaşıyor","Geçerli"))))</f>
        <v/>
      </c>
      <c r="K135" s="50"/>
    </row>
    <row r="136" customFormat="false" ht="15" hidden="false" customHeight="false" outlineLevel="0" collapsed="false">
      <c r="A136" s="50"/>
      <c r="B136" s="50"/>
      <c r="C136" s="50"/>
      <c r="D136" s="50"/>
      <c r="E136" s="50"/>
      <c r="F136" s="51"/>
      <c r="G136" s="50"/>
      <c r="H136" s="61" t="str">
        <f aca="false">IF(OR(F136="",G136=0,G136=""),"",EDATE(F136,G136))</f>
        <v/>
      </c>
      <c r="I136" s="62" t="str">
        <f aca="false">IF(H136="","",H136-Listeler!$E$5)</f>
        <v/>
      </c>
      <c r="J136" s="52" t="str">
        <f aca="false">IF(F136="","",IF(H136="","Süresiz",IF(I136&lt;0,"Süresi doldu",IF(I136&lt;=Listeler!$E$7,"Yaklaşıyor","Geçerli"))))</f>
        <v/>
      </c>
      <c r="K136" s="50"/>
    </row>
    <row r="137" customFormat="false" ht="15" hidden="false" customHeight="false" outlineLevel="0" collapsed="false">
      <c r="A137" s="50"/>
      <c r="B137" s="50"/>
      <c r="C137" s="50"/>
      <c r="D137" s="50"/>
      <c r="E137" s="50"/>
      <c r="F137" s="51"/>
      <c r="G137" s="50"/>
      <c r="H137" s="61" t="str">
        <f aca="false">IF(OR(F137="",G137=0,G137=""),"",EDATE(F137,G137))</f>
        <v/>
      </c>
      <c r="I137" s="62" t="str">
        <f aca="false">IF(H137="","",H137-Listeler!$E$5)</f>
        <v/>
      </c>
      <c r="J137" s="52" t="str">
        <f aca="false">IF(F137="","",IF(H137="","Süresiz",IF(I137&lt;0,"Süresi doldu",IF(I137&lt;=Listeler!$E$7,"Yaklaşıyor","Geçerli"))))</f>
        <v/>
      </c>
      <c r="K137" s="50"/>
    </row>
    <row r="138" customFormat="false" ht="15" hidden="false" customHeight="false" outlineLevel="0" collapsed="false">
      <c r="A138" s="50"/>
      <c r="B138" s="50"/>
      <c r="C138" s="50"/>
      <c r="D138" s="50"/>
      <c r="E138" s="50"/>
      <c r="F138" s="51"/>
      <c r="G138" s="50"/>
      <c r="H138" s="61" t="str">
        <f aca="false">IF(OR(F138="",G138=0,G138=""),"",EDATE(F138,G138))</f>
        <v/>
      </c>
      <c r="I138" s="62" t="str">
        <f aca="false">IF(H138="","",H138-Listeler!$E$5)</f>
        <v/>
      </c>
      <c r="J138" s="52" t="str">
        <f aca="false">IF(F138="","",IF(H138="","Süresiz",IF(I138&lt;0,"Süresi doldu",IF(I138&lt;=Listeler!$E$7,"Yaklaşıyor","Geçerli"))))</f>
        <v/>
      </c>
      <c r="K138" s="50"/>
    </row>
    <row r="139" customFormat="false" ht="15" hidden="false" customHeight="false" outlineLevel="0" collapsed="false">
      <c r="A139" s="50"/>
      <c r="B139" s="50"/>
      <c r="C139" s="50"/>
      <c r="D139" s="50"/>
      <c r="E139" s="50"/>
      <c r="F139" s="51"/>
      <c r="G139" s="50"/>
      <c r="H139" s="61" t="str">
        <f aca="false">IF(OR(F139="",G139=0,G139=""),"",EDATE(F139,G139))</f>
        <v/>
      </c>
      <c r="I139" s="62" t="str">
        <f aca="false">IF(H139="","",H139-Listeler!$E$5)</f>
        <v/>
      </c>
      <c r="J139" s="52" t="str">
        <f aca="false">IF(F139="","",IF(H139="","Süresiz",IF(I139&lt;0,"Süresi doldu",IF(I139&lt;=Listeler!$E$7,"Yaklaşıyor","Geçerli"))))</f>
        <v/>
      </c>
      <c r="K139" s="50"/>
    </row>
    <row r="140" customFormat="false" ht="15" hidden="false" customHeight="false" outlineLevel="0" collapsed="false">
      <c r="A140" s="50"/>
      <c r="B140" s="50"/>
      <c r="C140" s="50"/>
      <c r="D140" s="50"/>
      <c r="E140" s="50"/>
      <c r="F140" s="51"/>
      <c r="G140" s="50"/>
      <c r="H140" s="61" t="str">
        <f aca="false">IF(OR(F140="",G140=0,G140=""),"",EDATE(F140,G140))</f>
        <v/>
      </c>
      <c r="I140" s="62" t="str">
        <f aca="false">IF(H140="","",H140-Listeler!$E$5)</f>
        <v/>
      </c>
      <c r="J140" s="52" t="str">
        <f aca="false">IF(F140="","",IF(H140="","Süresiz",IF(I140&lt;0,"Süresi doldu",IF(I140&lt;=Listeler!$E$7,"Yaklaşıyor","Geçerli"))))</f>
        <v/>
      </c>
      <c r="K140" s="50"/>
    </row>
    <row r="141" customFormat="false" ht="15" hidden="false" customHeight="false" outlineLevel="0" collapsed="false">
      <c r="A141" s="50"/>
      <c r="B141" s="50"/>
      <c r="C141" s="50"/>
      <c r="D141" s="50"/>
      <c r="E141" s="50"/>
      <c r="F141" s="51"/>
      <c r="G141" s="50"/>
      <c r="H141" s="61" t="str">
        <f aca="false">IF(OR(F141="",G141=0,G141=""),"",EDATE(F141,G141))</f>
        <v/>
      </c>
      <c r="I141" s="62" t="str">
        <f aca="false">IF(H141="","",H141-Listeler!$E$5)</f>
        <v/>
      </c>
      <c r="J141" s="52" t="str">
        <f aca="false">IF(F141="","",IF(H141="","Süresiz",IF(I141&lt;0,"Süresi doldu",IF(I141&lt;=Listeler!$E$7,"Yaklaşıyor","Geçerli"))))</f>
        <v/>
      </c>
      <c r="K141" s="50"/>
    </row>
    <row r="142" customFormat="false" ht="15" hidden="false" customHeight="false" outlineLevel="0" collapsed="false">
      <c r="A142" s="50"/>
      <c r="B142" s="50"/>
      <c r="C142" s="50"/>
      <c r="D142" s="50"/>
      <c r="E142" s="50"/>
      <c r="F142" s="51"/>
      <c r="G142" s="50"/>
      <c r="H142" s="61" t="str">
        <f aca="false">IF(OR(F142="",G142=0,G142=""),"",EDATE(F142,G142))</f>
        <v/>
      </c>
      <c r="I142" s="62" t="str">
        <f aca="false">IF(H142="","",H142-Listeler!$E$5)</f>
        <v/>
      </c>
      <c r="J142" s="52" t="str">
        <f aca="false">IF(F142="","",IF(H142="","Süresiz",IF(I142&lt;0,"Süresi doldu",IF(I142&lt;=Listeler!$E$7,"Yaklaşıyor","Geçerli"))))</f>
        <v/>
      </c>
      <c r="K142" s="50"/>
    </row>
    <row r="143" customFormat="false" ht="15" hidden="false" customHeight="false" outlineLevel="0" collapsed="false">
      <c r="A143" s="50"/>
      <c r="B143" s="50"/>
      <c r="C143" s="50"/>
      <c r="D143" s="50"/>
      <c r="E143" s="50"/>
      <c r="F143" s="51"/>
      <c r="G143" s="50"/>
      <c r="H143" s="61" t="str">
        <f aca="false">IF(OR(F143="",G143=0,G143=""),"",EDATE(F143,G143))</f>
        <v/>
      </c>
      <c r="I143" s="62" t="str">
        <f aca="false">IF(H143="","",H143-Listeler!$E$5)</f>
        <v/>
      </c>
      <c r="J143" s="52" t="str">
        <f aca="false">IF(F143="","",IF(H143="","Süresiz",IF(I143&lt;0,"Süresi doldu",IF(I143&lt;=Listeler!$E$7,"Yaklaşıyor","Geçerli"))))</f>
        <v/>
      </c>
      <c r="K143" s="50"/>
    </row>
    <row r="144" customFormat="false" ht="15" hidden="false" customHeight="false" outlineLevel="0" collapsed="false">
      <c r="A144" s="50"/>
      <c r="B144" s="50"/>
      <c r="C144" s="50"/>
      <c r="D144" s="50"/>
      <c r="E144" s="50"/>
      <c r="F144" s="51"/>
      <c r="G144" s="50"/>
      <c r="H144" s="61" t="str">
        <f aca="false">IF(OR(F144="",G144=0,G144=""),"",EDATE(F144,G144))</f>
        <v/>
      </c>
      <c r="I144" s="62" t="str">
        <f aca="false">IF(H144="","",H144-Listeler!$E$5)</f>
        <v/>
      </c>
      <c r="J144" s="52" t="str">
        <f aca="false">IF(F144="","",IF(H144="","Süresiz",IF(I144&lt;0,"Süresi doldu",IF(I144&lt;=Listeler!$E$7,"Yaklaşıyor","Geçerli"))))</f>
        <v/>
      </c>
      <c r="K144" s="50"/>
    </row>
    <row r="145" customFormat="false" ht="15" hidden="false" customHeight="false" outlineLevel="0" collapsed="false">
      <c r="A145" s="50"/>
      <c r="B145" s="50"/>
      <c r="C145" s="50"/>
      <c r="D145" s="50"/>
      <c r="E145" s="50"/>
      <c r="F145" s="51"/>
      <c r="G145" s="50"/>
      <c r="H145" s="61" t="str">
        <f aca="false">IF(OR(F145="",G145=0,G145=""),"",EDATE(F145,G145))</f>
        <v/>
      </c>
      <c r="I145" s="62" t="str">
        <f aca="false">IF(H145="","",H145-Listeler!$E$5)</f>
        <v/>
      </c>
      <c r="J145" s="52" t="str">
        <f aca="false">IF(F145="","",IF(H145="","Süresiz",IF(I145&lt;0,"Süresi doldu",IF(I145&lt;=Listeler!$E$7,"Yaklaşıyor","Geçerli"))))</f>
        <v/>
      </c>
      <c r="K145" s="50"/>
    </row>
    <row r="146" customFormat="false" ht="15" hidden="false" customHeight="false" outlineLevel="0" collapsed="false">
      <c r="A146" s="50"/>
      <c r="B146" s="50"/>
      <c r="C146" s="50"/>
      <c r="D146" s="50"/>
      <c r="E146" s="50"/>
      <c r="F146" s="51"/>
      <c r="G146" s="50"/>
      <c r="H146" s="61" t="str">
        <f aca="false">IF(OR(F146="",G146=0,G146=""),"",EDATE(F146,G146))</f>
        <v/>
      </c>
      <c r="I146" s="62" t="str">
        <f aca="false">IF(H146="","",H146-Listeler!$E$5)</f>
        <v/>
      </c>
      <c r="J146" s="52" t="str">
        <f aca="false">IF(F146="","",IF(H146="","Süresiz",IF(I146&lt;0,"Süresi doldu",IF(I146&lt;=Listeler!$E$7,"Yaklaşıyor","Geçerli"))))</f>
        <v/>
      </c>
      <c r="K146" s="50"/>
    </row>
    <row r="147" customFormat="false" ht="15" hidden="false" customHeight="false" outlineLevel="0" collapsed="false">
      <c r="A147" s="50"/>
      <c r="B147" s="50"/>
      <c r="C147" s="50"/>
      <c r="D147" s="50"/>
      <c r="E147" s="50"/>
      <c r="F147" s="51"/>
      <c r="G147" s="50"/>
      <c r="H147" s="61" t="str">
        <f aca="false">IF(OR(F147="",G147=0,G147=""),"",EDATE(F147,G147))</f>
        <v/>
      </c>
      <c r="I147" s="62" t="str">
        <f aca="false">IF(H147="","",H147-Listeler!$E$5)</f>
        <v/>
      </c>
      <c r="J147" s="52" t="str">
        <f aca="false">IF(F147="","",IF(H147="","Süresiz",IF(I147&lt;0,"Süresi doldu",IF(I147&lt;=Listeler!$E$7,"Yaklaşıyor","Geçerli"))))</f>
        <v/>
      </c>
      <c r="K147" s="50"/>
    </row>
    <row r="148" customFormat="false" ht="15" hidden="false" customHeight="false" outlineLevel="0" collapsed="false">
      <c r="A148" s="50"/>
      <c r="B148" s="50"/>
      <c r="C148" s="50"/>
      <c r="D148" s="50"/>
      <c r="E148" s="50"/>
      <c r="F148" s="51"/>
      <c r="G148" s="50"/>
      <c r="H148" s="61" t="str">
        <f aca="false">IF(OR(F148="",G148=0,G148=""),"",EDATE(F148,G148))</f>
        <v/>
      </c>
      <c r="I148" s="62" t="str">
        <f aca="false">IF(H148="","",H148-Listeler!$E$5)</f>
        <v/>
      </c>
      <c r="J148" s="52" t="str">
        <f aca="false">IF(F148="","",IF(H148="","Süresiz",IF(I148&lt;0,"Süresi doldu",IF(I148&lt;=Listeler!$E$7,"Yaklaşıyor","Geçerli"))))</f>
        <v/>
      </c>
      <c r="K148" s="50"/>
    </row>
    <row r="149" customFormat="false" ht="15" hidden="false" customHeight="false" outlineLevel="0" collapsed="false">
      <c r="A149" s="50"/>
      <c r="B149" s="50"/>
      <c r="C149" s="50"/>
      <c r="D149" s="50"/>
      <c r="E149" s="50"/>
      <c r="F149" s="51"/>
      <c r="G149" s="50"/>
      <c r="H149" s="61" t="str">
        <f aca="false">IF(OR(F149="",G149=0,G149=""),"",EDATE(F149,G149))</f>
        <v/>
      </c>
      <c r="I149" s="62" t="str">
        <f aca="false">IF(H149="","",H149-Listeler!$E$5)</f>
        <v/>
      </c>
      <c r="J149" s="52" t="str">
        <f aca="false">IF(F149="","",IF(H149="","Süresiz",IF(I149&lt;0,"Süresi doldu",IF(I149&lt;=Listeler!$E$7,"Yaklaşıyor","Geçerli"))))</f>
        <v/>
      </c>
      <c r="K149" s="50"/>
    </row>
    <row r="150" customFormat="false" ht="15" hidden="false" customHeight="false" outlineLevel="0" collapsed="false">
      <c r="A150" s="50"/>
      <c r="B150" s="50"/>
      <c r="C150" s="50"/>
      <c r="D150" s="50"/>
      <c r="E150" s="50"/>
      <c r="F150" s="51"/>
      <c r="G150" s="50"/>
      <c r="H150" s="61" t="str">
        <f aca="false">IF(OR(F150="",G150=0,G150=""),"",EDATE(F150,G150))</f>
        <v/>
      </c>
      <c r="I150" s="62" t="str">
        <f aca="false">IF(H150="","",H150-Listeler!$E$5)</f>
        <v/>
      </c>
      <c r="J150" s="52" t="str">
        <f aca="false">IF(F150="","",IF(H150="","Süresiz",IF(I150&lt;0,"Süresi doldu",IF(I150&lt;=Listeler!$E$7,"Yaklaşıyor","Geçerli"))))</f>
        <v/>
      </c>
      <c r="K150" s="50"/>
    </row>
    <row r="151" customFormat="false" ht="15" hidden="false" customHeight="false" outlineLevel="0" collapsed="false">
      <c r="A151" s="50"/>
      <c r="B151" s="50"/>
      <c r="C151" s="50"/>
      <c r="D151" s="50"/>
      <c r="E151" s="50"/>
      <c r="F151" s="51"/>
      <c r="G151" s="50"/>
      <c r="H151" s="61" t="str">
        <f aca="false">IF(OR(F151="",G151=0,G151=""),"",EDATE(F151,G151))</f>
        <v/>
      </c>
      <c r="I151" s="62" t="str">
        <f aca="false">IF(H151="","",H151-Listeler!$E$5)</f>
        <v/>
      </c>
      <c r="J151" s="52" t="str">
        <f aca="false">IF(F151="","",IF(H151="","Süresiz",IF(I151&lt;0,"Süresi doldu",IF(I151&lt;=Listeler!$E$7,"Yaklaşıyor","Geçerli"))))</f>
        <v/>
      </c>
      <c r="K151" s="50"/>
    </row>
    <row r="152" customFormat="false" ht="15" hidden="false" customHeight="false" outlineLevel="0" collapsed="false">
      <c r="A152" s="50"/>
      <c r="B152" s="50"/>
      <c r="C152" s="50"/>
      <c r="D152" s="50"/>
      <c r="E152" s="50"/>
      <c r="F152" s="51"/>
      <c r="G152" s="50"/>
      <c r="H152" s="61" t="str">
        <f aca="false">IF(OR(F152="",G152=0,G152=""),"",EDATE(F152,G152))</f>
        <v/>
      </c>
      <c r="I152" s="62" t="str">
        <f aca="false">IF(H152="","",H152-Listeler!$E$5)</f>
        <v/>
      </c>
      <c r="J152" s="52" t="str">
        <f aca="false">IF(F152="","",IF(H152="","Süresiz",IF(I152&lt;0,"Süresi doldu",IF(I152&lt;=Listeler!$E$7,"Yaklaşıyor","Geçerli"))))</f>
        <v/>
      </c>
      <c r="K152" s="50"/>
    </row>
    <row r="153" customFormat="false" ht="15" hidden="false" customHeight="false" outlineLevel="0" collapsed="false">
      <c r="A153" s="50"/>
      <c r="B153" s="50"/>
      <c r="C153" s="50"/>
      <c r="D153" s="50"/>
      <c r="E153" s="50"/>
      <c r="F153" s="51"/>
      <c r="G153" s="50"/>
      <c r="H153" s="61" t="str">
        <f aca="false">IF(OR(F153="",G153=0,G153=""),"",EDATE(F153,G153))</f>
        <v/>
      </c>
      <c r="I153" s="62" t="str">
        <f aca="false">IF(H153="","",H153-Listeler!$E$5)</f>
        <v/>
      </c>
      <c r="J153" s="52" t="str">
        <f aca="false">IF(F153="","",IF(H153="","Süresiz",IF(I153&lt;0,"Süresi doldu",IF(I153&lt;=Listeler!$E$7,"Yaklaşıyor","Geçerli"))))</f>
        <v/>
      </c>
      <c r="K153" s="50"/>
    </row>
    <row r="154" customFormat="false" ht="15" hidden="false" customHeight="false" outlineLevel="0" collapsed="false">
      <c r="A154" s="50"/>
      <c r="B154" s="50"/>
      <c r="C154" s="50"/>
      <c r="D154" s="50"/>
      <c r="E154" s="50"/>
      <c r="F154" s="51"/>
      <c r="G154" s="50"/>
      <c r="H154" s="61" t="str">
        <f aca="false">IF(OR(F154="",G154=0,G154=""),"",EDATE(F154,G154))</f>
        <v/>
      </c>
      <c r="I154" s="62" t="str">
        <f aca="false">IF(H154="","",H154-Listeler!$E$5)</f>
        <v/>
      </c>
      <c r="J154" s="52" t="str">
        <f aca="false">IF(F154="","",IF(H154="","Süresiz",IF(I154&lt;0,"Süresi doldu",IF(I154&lt;=Listeler!$E$7,"Yaklaşıyor","Geçerli"))))</f>
        <v/>
      </c>
      <c r="K154" s="50"/>
    </row>
    <row r="155" customFormat="false" ht="15" hidden="false" customHeight="false" outlineLevel="0" collapsed="false">
      <c r="A155" s="50"/>
      <c r="B155" s="50"/>
      <c r="C155" s="50"/>
      <c r="D155" s="50"/>
      <c r="E155" s="50"/>
      <c r="F155" s="51"/>
      <c r="G155" s="50"/>
      <c r="H155" s="61" t="str">
        <f aca="false">IF(OR(F155="",G155=0,G155=""),"",EDATE(F155,G155))</f>
        <v/>
      </c>
      <c r="I155" s="62" t="str">
        <f aca="false">IF(H155="","",H155-Listeler!$E$5)</f>
        <v/>
      </c>
      <c r="J155" s="52" t="str">
        <f aca="false">IF(F155="","",IF(H155="","Süresiz",IF(I155&lt;0,"Süresi doldu",IF(I155&lt;=Listeler!$E$7,"Yaklaşıyor","Geçerli"))))</f>
        <v/>
      </c>
      <c r="K155" s="50"/>
    </row>
    <row r="156" customFormat="false" ht="15" hidden="false" customHeight="false" outlineLevel="0" collapsed="false">
      <c r="A156" s="50"/>
      <c r="B156" s="50"/>
      <c r="C156" s="50"/>
      <c r="D156" s="50"/>
      <c r="E156" s="50"/>
      <c r="F156" s="51"/>
      <c r="G156" s="50"/>
      <c r="H156" s="61" t="str">
        <f aca="false">IF(OR(F156="",G156=0,G156=""),"",EDATE(F156,G156))</f>
        <v/>
      </c>
      <c r="I156" s="62" t="str">
        <f aca="false">IF(H156="","",H156-Listeler!$E$5)</f>
        <v/>
      </c>
      <c r="J156" s="52" t="str">
        <f aca="false">IF(F156="","",IF(H156="","Süresiz",IF(I156&lt;0,"Süresi doldu",IF(I156&lt;=Listeler!$E$7,"Yaklaşıyor","Geçerli"))))</f>
        <v/>
      </c>
      <c r="K156" s="50"/>
    </row>
    <row r="157" customFormat="false" ht="15" hidden="false" customHeight="false" outlineLevel="0" collapsed="false">
      <c r="A157" s="50"/>
      <c r="B157" s="50"/>
      <c r="C157" s="50"/>
      <c r="D157" s="50"/>
      <c r="E157" s="50"/>
      <c r="F157" s="51"/>
      <c r="G157" s="50"/>
      <c r="H157" s="61" t="str">
        <f aca="false">IF(OR(F157="",G157=0,G157=""),"",EDATE(F157,G157))</f>
        <v/>
      </c>
      <c r="I157" s="62" t="str">
        <f aca="false">IF(H157="","",H157-Listeler!$E$5)</f>
        <v/>
      </c>
      <c r="J157" s="52" t="str">
        <f aca="false">IF(F157="","",IF(H157="","Süresiz",IF(I157&lt;0,"Süresi doldu",IF(I157&lt;=Listeler!$E$7,"Yaklaşıyor","Geçerli"))))</f>
        <v/>
      </c>
      <c r="K157" s="50"/>
    </row>
    <row r="158" customFormat="false" ht="15" hidden="false" customHeight="false" outlineLevel="0" collapsed="false">
      <c r="A158" s="50"/>
      <c r="B158" s="50"/>
      <c r="C158" s="50"/>
      <c r="D158" s="50"/>
      <c r="E158" s="50"/>
      <c r="F158" s="51"/>
      <c r="G158" s="50"/>
      <c r="H158" s="61" t="str">
        <f aca="false">IF(OR(F158="",G158=0,G158=""),"",EDATE(F158,G158))</f>
        <v/>
      </c>
      <c r="I158" s="62" t="str">
        <f aca="false">IF(H158="","",H158-Listeler!$E$5)</f>
        <v/>
      </c>
      <c r="J158" s="52" t="str">
        <f aca="false">IF(F158="","",IF(H158="","Süresiz",IF(I158&lt;0,"Süresi doldu",IF(I158&lt;=Listeler!$E$7,"Yaklaşıyor","Geçerli"))))</f>
        <v/>
      </c>
      <c r="K158" s="50"/>
    </row>
    <row r="159" customFormat="false" ht="15" hidden="false" customHeight="false" outlineLevel="0" collapsed="false">
      <c r="A159" s="50"/>
      <c r="B159" s="50"/>
      <c r="C159" s="50"/>
      <c r="D159" s="50"/>
      <c r="E159" s="50"/>
      <c r="F159" s="51"/>
      <c r="G159" s="50"/>
      <c r="H159" s="61" t="str">
        <f aca="false">IF(OR(F159="",G159=0,G159=""),"",EDATE(F159,G159))</f>
        <v/>
      </c>
      <c r="I159" s="62" t="str">
        <f aca="false">IF(H159="","",H159-Listeler!$E$5)</f>
        <v/>
      </c>
      <c r="J159" s="52" t="str">
        <f aca="false">IF(F159="","",IF(H159="","Süresiz",IF(I159&lt;0,"Süresi doldu",IF(I159&lt;=Listeler!$E$7,"Yaklaşıyor","Geçerli"))))</f>
        <v/>
      </c>
      <c r="K159" s="50"/>
    </row>
    <row r="160" customFormat="false" ht="15" hidden="false" customHeight="false" outlineLevel="0" collapsed="false">
      <c r="A160" s="50"/>
      <c r="B160" s="50"/>
      <c r="C160" s="50"/>
      <c r="D160" s="50"/>
      <c r="E160" s="50"/>
      <c r="F160" s="51"/>
      <c r="G160" s="50"/>
      <c r="H160" s="61" t="str">
        <f aca="false">IF(OR(F160="",G160=0,G160=""),"",EDATE(F160,G160))</f>
        <v/>
      </c>
      <c r="I160" s="62" t="str">
        <f aca="false">IF(H160="","",H160-Listeler!$E$5)</f>
        <v/>
      </c>
      <c r="J160" s="52" t="str">
        <f aca="false">IF(F160="","",IF(H160="","Süresiz",IF(I160&lt;0,"Süresi doldu",IF(I160&lt;=Listeler!$E$7,"Yaklaşıyor","Geçerli"))))</f>
        <v/>
      </c>
      <c r="K160" s="50"/>
    </row>
    <row r="161" customFormat="false" ht="15" hidden="false" customHeight="false" outlineLevel="0" collapsed="false">
      <c r="A161" s="50"/>
      <c r="B161" s="50"/>
      <c r="C161" s="50"/>
      <c r="D161" s="50"/>
      <c r="E161" s="50"/>
      <c r="F161" s="51"/>
      <c r="G161" s="50"/>
      <c r="H161" s="61" t="str">
        <f aca="false">IF(OR(F161="",G161=0,G161=""),"",EDATE(F161,G161))</f>
        <v/>
      </c>
      <c r="I161" s="62" t="str">
        <f aca="false">IF(H161="","",H161-Listeler!$E$5)</f>
        <v/>
      </c>
      <c r="J161" s="52" t="str">
        <f aca="false">IF(F161="","",IF(H161="","Süresiz",IF(I161&lt;0,"Süresi doldu",IF(I161&lt;=Listeler!$E$7,"Yaklaşıyor","Geçerli"))))</f>
        <v/>
      </c>
      <c r="K161" s="50"/>
    </row>
    <row r="162" customFormat="false" ht="15" hidden="false" customHeight="false" outlineLevel="0" collapsed="false">
      <c r="A162" s="50"/>
      <c r="B162" s="50"/>
      <c r="C162" s="50"/>
      <c r="D162" s="50"/>
      <c r="E162" s="50"/>
      <c r="F162" s="51"/>
      <c r="G162" s="50"/>
      <c r="H162" s="61" t="str">
        <f aca="false">IF(OR(F162="",G162=0,G162=""),"",EDATE(F162,G162))</f>
        <v/>
      </c>
      <c r="I162" s="62" t="str">
        <f aca="false">IF(H162="","",H162-Listeler!$E$5)</f>
        <v/>
      </c>
      <c r="J162" s="52" t="str">
        <f aca="false">IF(F162="","",IF(H162="","Süresiz",IF(I162&lt;0,"Süresi doldu",IF(I162&lt;=Listeler!$E$7,"Yaklaşıyor","Geçerli"))))</f>
        <v/>
      </c>
      <c r="K162" s="50"/>
    </row>
    <row r="163" customFormat="false" ht="15" hidden="false" customHeight="false" outlineLevel="0" collapsed="false">
      <c r="A163" s="50"/>
      <c r="B163" s="50"/>
      <c r="C163" s="50"/>
      <c r="D163" s="50"/>
      <c r="E163" s="50"/>
      <c r="F163" s="51"/>
      <c r="G163" s="50"/>
      <c r="H163" s="61" t="str">
        <f aca="false">IF(OR(F163="",G163=0,G163=""),"",EDATE(F163,G163))</f>
        <v/>
      </c>
      <c r="I163" s="62" t="str">
        <f aca="false">IF(H163="","",H163-Listeler!$E$5)</f>
        <v/>
      </c>
      <c r="J163" s="52" t="str">
        <f aca="false">IF(F163="","",IF(H163="","Süresiz",IF(I163&lt;0,"Süresi doldu",IF(I163&lt;=Listeler!$E$7,"Yaklaşıyor","Geçerli"))))</f>
        <v/>
      </c>
      <c r="K163" s="50"/>
    </row>
    <row r="164" customFormat="false" ht="15" hidden="false" customHeight="false" outlineLevel="0" collapsed="false">
      <c r="A164" s="50"/>
      <c r="B164" s="50"/>
      <c r="C164" s="50"/>
      <c r="D164" s="50"/>
      <c r="E164" s="50"/>
      <c r="F164" s="51"/>
      <c r="G164" s="50"/>
      <c r="H164" s="61" t="str">
        <f aca="false">IF(OR(F164="",G164=0,G164=""),"",EDATE(F164,G164))</f>
        <v/>
      </c>
      <c r="I164" s="62" t="str">
        <f aca="false">IF(H164="","",H164-Listeler!$E$5)</f>
        <v/>
      </c>
      <c r="J164" s="52" t="str">
        <f aca="false">IF(F164="","",IF(H164="","Süresiz",IF(I164&lt;0,"Süresi doldu",IF(I164&lt;=Listeler!$E$7,"Yaklaşıyor","Geçerli"))))</f>
        <v/>
      </c>
      <c r="K164" s="50"/>
    </row>
    <row r="165" customFormat="false" ht="15" hidden="false" customHeight="false" outlineLevel="0" collapsed="false">
      <c r="A165" s="50"/>
      <c r="B165" s="50"/>
      <c r="C165" s="50"/>
      <c r="D165" s="50"/>
      <c r="E165" s="50"/>
      <c r="F165" s="51"/>
      <c r="G165" s="50"/>
      <c r="H165" s="61" t="str">
        <f aca="false">IF(OR(F165="",G165=0,G165=""),"",EDATE(F165,G165))</f>
        <v/>
      </c>
      <c r="I165" s="62" t="str">
        <f aca="false">IF(H165="","",H165-Listeler!$E$5)</f>
        <v/>
      </c>
      <c r="J165" s="52" t="str">
        <f aca="false">IF(F165="","",IF(H165="","Süresiz",IF(I165&lt;0,"Süresi doldu",IF(I165&lt;=Listeler!$E$7,"Yaklaşıyor","Geçerli"))))</f>
        <v/>
      </c>
      <c r="K165" s="50"/>
    </row>
    <row r="166" customFormat="false" ht="15" hidden="false" customHeight="false" outlineLevel="0" collapsed="false">
      <c r="A166" s="50"/>
      <c r="B166" s="50"/>
      <c r="C166" s="50"/>
      <c r="D166" s="50"/>
      <c r="E166" s="50"/>
      <c r="F166" s="51"/>
      <c r="G166" s="50"/>
      <c r="H166" s="61" t="str">
        <f aca="false">IF(OR(F166="",G166=0,G166=""),"",EDATE(F166,G166))</f>
        <v/>
      </c>
      <c r="I166" s="62" t="str">
        <f aca="false">IF(H166="","",H166-Listeler!$E$5)</f>
        <v/>
      </c>
      <c r="J166" s="52" t="str">
        <f aca="false">IF(F166="","",IF(H166="","Süresiz",IF(I166&lt;0,"Süresi doldu",IF(I166&lt;=Listeler!$E$7,"Yaklaşıyor","Geçerli"))))</f>
        <v/>
      </c>
      <c r="K166" s="50"/>
    </row>
    <row r="167" customFormat="false" ht="15" hidden="false" customHeight="false" outlineLevel="0" collapsed="false">
      <c r="A167" s="50"/>
      <c r="B167" s="50"/>
      <c r="C167" s="50"/>
      <c r="D167" s="50"/>
      <c r="E167" s="50"/>
      <c r="F167" s="51"/>
      <c r="G167" s="50"/>
      <c r="H167" s="61" t="str">
        <f aca="false">IF(OR(F167="",G167=0,G167=""),"",EDATE(F167,G167))</f>
        <v/>
      </c>
      <c r="I167" s="62" t="str">
        <f aca="false">IF(H167="","",H167-Listeler!$E$5)</f>
        <v/>
      </c>
      <c r="J167" s="52" t="str">
        <f aca="false">IF(F167="","",IF(H167="","Süresiz",IF(I167&lt;0,"Süresi doldu",IF(I167&lt;=Listeler!$E$7,"Yaklaşıyor","Geçerli"))))</f>
        <v/>
      </c>
      <c r="K167" s="50"/>
    </row>
    <row r="168" customFormat="false" ht="15" hidden="false" customHeight="false" outlineLevel="0" collapsed="false">
      <c r="A168" s="50"/>
      <c r="B168" s="50"/>
      <c r="C168" s="50"/>
      <c r="D168" s="50"/>
      <c r="E168" s="50"/>
      <c r="F168" s="51"/>
      <c r="G168" s="50"/>
      <c r="H168" s="61" t="str">
        <f aca="false">IF(OR(F168="",G168=0,G168=""),"",EDATE(F168,G168))</f>
        <v/>
      </c>
      <c r="I168" s="62" t="str">
        <f aca="false">IF(H168="","",H168-Listeler!$E$5)</f>
        <v/>
      </c>
      <c r="J168" s="52" t="str">
        <f aca="false">IF(F168="","",IF(H168="","Süresiz",IF(I168&lt;0,"Süresi doldu",IF(I168&lt;=Listeler!$E$7,"Yaklaşıyor","Geçerli"))))</f>
        <v/>
      </c>
      <c r="K168" s="50"/>
    </row>
    <row r="169" customFormat="false" ht="15" hidden="false" customHeight="false" outlineLevel="0" collapsed="false">
      <c r="A169" s="50"/>
      <c r="B169" s="50"/>
      <c r="C169" s="50"/>
      <c r="D169" s="50"/>
      <c r="E169" s="50"/>
      <c r="F169" s="51"/>
      <c r="G169" s="50"/>
      <c r="H169" s="61" t="str">
        <f aca="false">IF(OR(F169="",G169=0,G169=""),"",EDATE(F169,G169))</f>
        <v/>
      </c>
      <c r="I169" s="62" t="str">
        <f aca="false">IF(H169="","",H169-Listeler!$E$5)</f>
        <v/>
      </c>
      <c r="J169" s="52" t="str">
        <f aca="false">IF(F169="","",IF(H169="","Süresiz",IF(I169&lt;0,"Süresi doldu",IF(I169&lt;=Listeler!$E$7,"Yaklaşıyor","Geçerli"))))</f>
        <v/>
      </c>
      <c r="K169" s="50"/>
    </row>
    <row r="170" customFormat="false" ht="15" hidden="false" customHeight="false" outlineLevel="0" collapsed="false">
      <c r="A170" s="50"/>
      <c r="B170" s="50"/>
      <c r="C170" s="50"/>
      <c r="D170" s="50"/>
      <c r="E170" s="50"/>
      <c r="F170" s="51"/>
      <c r="G170" s="50"/>
      <c r="H170" s="61" t="str">
        <f aca="false">IF(OR(F170="",G170=0,G170=""),"",EDATE(F170,G170))</f>
        <v/>
      </c>
      <c r="I170" s="62" t="str">
        <f aca="false">IF(H170="","",H170-Listeler!$E$5)</f>
        <v/>
      </c>
      <c r="J170" s="52" t="str">
        <f aca="false">IF(F170="","",IF(H170="","Süresiz",IF(I170&lt;0,"Süresi doldu",IF(I170&lt;=Listeler!$E$7,"Yaklaşıyor","Geçerli"))))</f>
        <v/>
      </c>
      <c r="K170" s="50"/>
    </row>
    <row r="171" customFormat="false" ht="15" hidden="false" customHeight="false" outlineLevel="0" collapsed="false">
      <c r="A171" s="50"/>
      <c r="B171" s="50"/>
      <c r="C171" s="50"/>
      <c r="D171" s="50"/>
      <c r="E171" s="50"/>
      <c r="F171" s="51"/>
      <c r="G171" s="50"/>
      <c r="H171" s="61" t="str">
        <f aca="false">IF(OR(F171="",G171=0,G171=""),"",EDATE(F171,G171))</f>
        <v/>
      </c>
      <c r="I171" s="62" t="str">
        <f aca="false">IF(H171="","",H171-Listeler!$E$5)</f>
        <v/>
      </c>
      <c r="J171" s="52" t="str">
        <f aca="false">IF(F171="","",IF(H171="","Süresiz",IF(I171&lt;0,"Süresi doldu",IF(I171&lt;=Listeler!$E$7,"Yaklaşıyor","Geçerli"))))</f>
        <v/>
      </c>
      <c r="K171" s="50"/>
    </row>
    <row r="172" customFormat="false" ht="15" hidden="false" customHeight="false" outlineLevel="0" collapsed="false">
      <c r="A172" s="50"/>
      <c r="B172" s="50"/>
      <c r="C172" s="50"/>
      <c r="D172" s="50"/>
      <c r="E172" s="50"/>
      <c r="F172" s="51"/>
      <c r="G172" s="50"/>
      <c r="H172" s="61" t="str">
        <f aca="false">IF(OR(F172="",G172=0,G172=""),"",EDATE(F172,G172))</f>
        <v/>
      </c>
      <c r="I172" s="62" t="str">
        <f aca="false">IF(H172="","",H172-Listeler!$E$5)</f>
        <v/>
      </c>
      <c r="J172" s="52" t="str">
        <f aca="false">IF(F172="","",IF(H172="","Süresiz",IF(I172&lt;0,"Süresi doldu",IF(I172&lt;=Listeler!$E$7,"Yaklaşıyor","Geçerli"))))</f>
        <v/>
      </c>
      <c r="K172" s="50"/>
    </row>
    <row r="173" customFormat="false" ht="15" hidden="false" customHeight="false" outlineLevel="0" collapsed="false">
      <c r="A173" s="50"/>
      <c r="B173" s="50"/>
      <c r="C173" s="50"/>
      <c r="D173" s="50"/>
      <c r="E173" s="50"/>
      <c r="F173" s="51"/>
      <c r="G173" s="50"/>
      <c r="H173" s="61" t="str">
        <f aca="false">IF(OR(F173="",G173=0,G173=""),"",EDATE(F173,G173))</f>
        <v/>
      </c>
      <c r="I173" s="62" t="str">
        <f aca="false">IF(H173="","",H173-Listeler!$E$5)</f>
        <v/>
      </c>
      <c r="J173" s="52" t="str">
        <f aca="false">IF(F173="","",IF(H173="","Süresiz",IF(I173&lt;0,"Süresi doldu",IF(I173&lt;=Listeler!$E$7,"Yaklaşıyor","Geçerli"))))</f>
        <v/>
      </c>
      <c r="K173" s="50"/>
    </row>
    <row r="174" customFormat="false" ht="15" hidden="false" customHeight="false" outlineLevel="0" collapsed="false">
      <c r="A174" s="50"/>
      <c r="B174" s="50"/>
      <c r="C174" s="50"/>
      <c r="D174" s="50"/>
      <c r="E174" s="50"/>
      <c r="F174" s="51"/>
      <c r="G174" s="50"/>
      <c r="H174" s="61" t="str">
        <f aca="false">IF(OR(F174="",G174=0,G174=""),"",EDATE(F174,G174))</f>
        <v/>
      </c>
      <c r="I174" s="62" t="str">
        <f aca="false">IF(H174="","",H174-Listeler!$E$5)</f>
        <v/>
      </c>
      <c r="J174" s="52" t="str">
        <f aca="false">IF(F174="","",IF(H174="","Süresiz",IF(I174&lt;0,"Süresi doldu",IF(I174&lt;=Listeler!$E$7,"Yaklaşıyor","Geçerli"))))</f>
        <v/>
      </c>
      <c r="K174" s="50"/>
    </row>
    <row r="175" customFormat="false" ht="15" hidden="false" customHeight="false" outlineLevel="0" collapsed="false">
      <c r="A175" s="50"/>
      <c r="B175" s="50"/>
      <c r="C175" s="50"/>
      <c r="D175" s="50"/>
      <c r="E175" s="50"/>
      <c r="F175" s="51"/>
      <c r="G175" s="50"/>
      <c r="H175" s="61" t="str">
        <f aca="false">IF(OR(F175="",G175=0,G175=""),"",EDATE(F175,G175))</f>
        <v/>
      </c>
      <c r="I175" s="62" t="str">
        <f aca="false">IF(H175="","",H175-Listeler!$E$5)</f>
        <v/>
      </c>
      <c r="J175" s="52" t="str">
        <f aca="false">IF(F175="","",IF(H175="","Süresiz",IF(I175&lt;0,"Süresi doldu",IF(I175&lt;=Listeler!$E$7,"Yaklaşıyor","Geçerli"))))</f>
        <v/>
      </c>
      <c r="K175" s="50"/>
    </row>
    <row r="176" customFormat="false" ht="15" hidden="false" customHeight="false" outlineLevel="0" collapsed="false">
      <c r="A176" s="50"/>
      <c r="B176" s="50"/>
      <c r="C176" s="50"/>
      <c r="D176" s="50"/>
      <c r="E176" s="50"/>
      <c r="F176" s="51"/>
      <c r="G176" s="50"/>
      <c r="H176" s="61" t="str">
        <f aca="false">IF(OR(F176="",G176=0,G176=""),"",EDATE(F176,G176))</f>
        <v/>
      </c>
      <c r="I176" s="62" t="str">
        <f aca="false">IF(H176="","",H176-Listeler!$E$5)</f>
        <v/>
      </c>
      <c r="J176" s="52" t="str">
        <f aca="false">IF(F176="","",IF(H176="","Süresiz",IF(I176&lt;0,"Süresi doldu",IF(I176&lt;=Listeler!$E$7,"Yaklaşıyor","Geçerli"))))</f>
        <v/>
      </c>
      <c r="K176" s="50"/>
    </row>
    <row r="177" customFormat="false" ht="15" hidden="false" customHeight="false" outlineLevel="0" collapsed="false">
      <c r="A177" s="50"/>
      <c r="B177" s="50"/>
      <c r="C177" s="50"/>
      <c r="D177" s="50"/>
      <c r="E177" s="50"/>
      <c r="F177" s="51"/>
      <c r="G177" s="50"/>
      <c r="H177" s="61" t="str">
        <f aca="false">IF(OR(F177="",G177=0,G177=""),"",EDATE(F177,G177))</f>
        <v/>
      </c>
      <c r="I177" s="62" t="str">
        <f aca="false">IF(H177="","",H177-Listeler!$E$5)</f>
        <v/>
      </c>
      <c r="J177" s="52" t="str">
        <f aca="false">IF(F177="","",IF(H177="","Süresiz",IF(I177&lt;0,"Süresi doldu",IF(I177&lt;=Listeler!$E$7,"Yaklaşıyor","Geçerli"))))</f>
        <v/>
      </c>
      <c r="K177" s="50"/>
    </row>
    <row r="178" customFormat="false" ht="15" hidden="false" customHeight="false" outlineLevel="0" collapsed="false">
      <c r="A178" s="50"/>
      <c r="B178" s="50"/>
      <c r="C178" s="50"/>
      <c r="D178" s="50"/>
      <c r="E178" s="50"/>
      <c r="F178" s="51"/>
      <c r="G178" s="50"/>
      <c r="H178" s="61" t="str">
        <f aca="false">IF(OR(F178="",G178=0,G178=""),"",EDATE(F178,G178))</f>
        <v/>
      </c>
      <c r="I178" s="62" t="str">
        <f aca="false">IF(H178="","",H178-Listeler!$E$5)</f>
        <v/>
      </c>
      <c r="J178" s="52" t="str">
        <f aca="false">IF(F178="","",IF(H178="","Süresiz",IF(I178&lt;0,"Süresi doldu",IF(I178&lt;=Listeler!$E$7,"Yaklaşıyor","Geçerli"))))</f>
        <v/>
      </c>
      <c r="K178" s="50"/>
    </row>
    <row r="179" customFormat="false" ht="15" hidden="false" customHeight="false" outlineLevel="0" collapsed="false">
      <c r="A179" s="50"/>
      <c r="B179" s="50"/>
      <c r="C179" s="50"/>
      <c r="D179" s="50"/>
      <c r="E179" s="50"/>
      <c r="F179" s="51"/>
      <c r="G179" s="50"/>
      <c r="H179" s="61" t="str">
        <f aca="false">IF(OR(F179="",G179=0,G179=""),"",EDATE(F179,G179))</f>
        <v/>
      </c>
      <c r="I179" s="62" t="str">
        <f aca="false">IF(H179="","",H179-Listeler!$E$5)</f>
        <v/>
      </c>
      <c r="J179" s="52" t="str">
        <f aca="false">IF(F179="","",IF(H179="","Süresiz",IF(I179&lt;0,"Süresi doldu",IF(I179&lt;=Listeler!$E$7,"Yaklaşıyor","Geçerli"))))</f>
        <v/>
      </c>
      <c r="K179" s="50"/>
    </row>
    <row r="180" customFormat="false" ht="15" hidden="false" customHeight="false" outlineLevel="0" collapsed="false">
      <c r="A180" s="50"/>
      <c r="B180" s="50"/>
      <c r="C180" s="50"/>
      <c r="D180" s="50"/>
      <c r="E180" s="50"/>
      <c r="F180" s="51"/>
      <c r="G180" s="50"/>
      <c r="H180" s="61" t="str">
        <f aca="false">IF(OR(F180="",G180=0,G180=""),"",EDATE(F180,G180))</f>
        <v/>
      </c>
      <c r="I180" s="62" t="str">
        <f aca="false">IF(H180="","",H180-Listeler!$E$5)</f>
        <v/>
      </c>
      <c r="J180" s="52" t="str">
        <f aca="false">IF(F180="","",IF(H180="","Süresiz",IF(I180&lt;0,"Süresi doldu",IF(I180&lt;=Listeler!$E$7,"Yaklaşıyor","Geçerli"))))</f>
        <v/>
      </c>
      <c r="K180" s="50"/>
    </row>
    <row r="181" customFormat="false" ht="15" hidden="false" customHeight="false" outlineLevel="0" collapsed="false">
      <c r="A181" s="50"/>
      <c r="B181" s="50"/>
      <c r="C181" s="50"/>
      <c r="D181" s="50"/>
      <c r="E181" s="50"/>
      <c r="F181" s="51"/>
      <c r="G181" s="50"/>
      <c r="H181" s="61" t="str">
        <f aca="false">IF(OR(F181="",G181=0,G181=""),"",EDATE(F181,G181))</f>
        <v/>
      </c>
      <c r="I181" s="62" t="str">
        <f aca="false">IF(H181="","",H181-Listeler!$E$5)</f>
        <v/>
      </c>
      <c r="J181" s="52" t="str">
        <f aca="false">IF(F181="","",IF(H181="","Süresiz",IF(I181&lt;0,"Süresi doldu",IF(I181&lt;=Listeler!$E$7,"Yaklaşıyor","Geçerli"))))</f>
        <v/>
      </c>
      <c r="K181" s="50"/>
    </row>
    <row r="182" customFormat="false" ht="15" hidden="false" customHeight="false" outlineLevel="0" collapsed="false">
      <c r="A182" s="50"/>
      <c r="B182" s="50"/>
      <c r="C182" s="50"/>
      <c r="D182" s="50"/>
      <c r="E182" s="50"/>
      <c r="F182" s="51"/>
      <c r="G182" s="50"/>
      <c r="H182" s="61" t="str">
        <f aca="false">IF(OR(F182="",G182=0,G182=""),"",EDATE(F182,G182))</f>
        <v/>
      </c>
      <c r="I182" s="62" t="str">
        <f aca="false">IF(H182="","",H182-Listeler!$E$5)</f>
        <v/>
      </c>
      <c r="J182" s="52" t="str">
        <f aca="false">IF(F182="","",IF(H182="","Süresiz",IF(I182&lt;0,"Süresi doldu",IF(I182&lt;=Listeler!$E$7,"Yaklaşıyor","Geçerli"))))</f>
        <v/>
      </c>
      <c r="K182" s="50"/>
    </row>
    <row r="183" customFormat="false" ht="15" hidden="false" customHeight="false" outlineLevel="0" collapsed="false">
      <c r="A183" s="50"/>
      <c r="B183" s="50"/>
      <c r="C183" s="50"/>
      <c r="D183" s="50"/>
      <c r="E183" s="50"/>
      <c r="F183" s="51"/>
      <c r="G183" s="50"/>
      <c r="H183" s="61" t="str">
        <f aca="false">IF(OR(F183="",G183=0,G183=""),"",EDATE(F183,G183))</f>
        <v/>
      </c>
      <c r="I183" s="62" t="str">
        <f aca="false">IF(H183="","",H183-Listeler!$E$5)</f>
        <v/>
      </c>
      <c r="J183" s="52" t="str">
        <f aca="false">IF(F183="","",IF(H183="","Süresiz",IF(I183&lt;0,"Süresi doldu",IF(I183&lt;=Listeler!$E$7,"Yaklaşıyor","Geçerli"))))</f>
        <v/>
      </c>
      <c r="K183" s="50"/>
    </row>
    <row r="184" customFormat="false" ht="15" hidden="false" customHeight="false" outlineLevel="0" collapsed="false">
      <c r="A184" s="50"/>
      <c r="B184" s="50"/>
      <c r="C184" s="50"/>
      <c r="D184" s="50"/>
      <c r="E184" s="50"/>
      <c r="F184" s="51"/>
      <c r="G184" s="50"/>
      <c r="H184" s="61" t="str">
        <f aca="false">IF(OR(F184="",G184=0,G184=""),"",EDATE(F184,G184))</f>
        <v/>
      </c>
      <c r="I184" s="62" t="str">
        <f aca="false">IF(H184="","",H184-Listeler!$E$5)</f>
        <v/>
      </c>
      <c r="J184" s="52" t="str">
        <f aca="false">IF(F184="","",IF(H184="","Süresiz",IF(I184&lt;0,"Süresi doldu",IF(I184&lt;=Listeler!$E$7,"Yaklaşıyor","Geçerli"))))</f>
        <v/>
      </c>
      <c r="K184" s="50"/>
    </row>
    <row r="185" customFormat="false" ht="15" hidden="false" customHeight="false" outlineLevel="0" collapsed="false">
      <c r="A185" s="50"/>
      <c r="B185" s="50"/>
      <c r="C185" s="50"/>
      <c r="D185" s="50"/>
      <c r="E185" s="50"/>
      <c r="F185" s="51"/>
      <c r="G185" s="50"/>
      <c r="H185" s="61" t="str">
        <f aca="false">IF(OR(F185="",G185=0,G185=""),"",EDATE(F185,G185))</f>
        <v/>
      </c>
      <c r="I185" s="62" t="str">
        <f aca="false">IF(H185="","",H185-Listeler!$E$5)</f>
        <v/>
      </c>
      <c r="J185" s="52" t="str">
        <f aca="false">IF(F185="","",IF(H185="","Süresiz",IF(I185&lt;0,"Süresi doldu",IF(I185&lt;=Listeler!$E$7,"Yaklaşıyor","Geçerli"))))</f>
        <v/>
      </c>
      <c r="K185" s="50"/>
    </row>
    <row r="186" customFormat="false" ht="15" hidden="false" customHeight="false" outlineLevel="0" collapsed="false">
      <c r="A186" s="50"/>
      <c r="B186" s="50"/>
      <c r="C186" s="50"/>
      <c r="D186" s="50"/>
      <c r="E186" s="50"/>
      <c r="F186" s="51"/>
      <c r="G186" s="50"/>
      <c r="H186" s="61" t="str">
        <f aca="false">IF(OR(F186="",G186=0,G186=""),"",EDATE(F186,G186))</f>
        <v/>
      </c>
      <c r="I186" s="62" t="str">
        <f aca="false">IF(H186="","",H186-Listeler!$E$5)</f>
        <v/>
      </c>
      <c r="J186" s="52" t="str">
        <f aca="false">IF(F186="","",IF(H186="","Süresiz",IF(I186&lt;0,"Süresi doldu",IF(I186&lt;=Listeler!$E$7,"Yaklaşıyor","Geçerli"))))</f>
        <v/>
      </c>
      <c r="K186" s="50"/>
    </row>
    <row r="187" customFormat="false" ht="15" hidden="false" customHeight="false" outlineLevel="0" collapsed="false">
      <c r="A187" s="50"/>
      <c r="B187" s="50"/>
      <c r="C187" s="50"/>
      <c r="D187" s="50"/>
      <c r="E187" s="50"/>
      <c r="F187" s="51"/>
      <c r="G187" s="50"/>
      <c r="H187" s="61" t="str">
        <f aca="false">IF(OR(F187="",G187=0,G187=""),"",EDATE(F187,G187))</f>
        <v/>
      </c>
      <c r="I187" s="62" t="str">
        <f aca="false">IF(H187="","",H187-Listeler!$E$5)</f>
        <v/>
      </c>
      <c r="J187" s="52" t="str">
        <f aca="false">IF(F187="","",IF(H187="","Süresiz",IF(I187&lt;0,"Süresi doldu",IF(I187&lt;=Listeler!$E$7,"Yaklaşıyor","Geçerli"))))</f>
        <v/>
      </c>
      <c r="K187" s="50"/>
    </row>
    <row r="188" customFormat="false" ht="15" hidden="false" customHeight="false" outlineLevel="0" collapsed="false">
      <c r="A188" s="50"/>
      <c r="B188" s="50"/>
      <c r="C188" s="50"/>
      <c r="D188" s="50"/>
      <c r="E188" s="50"/>
      <c r="F188" s="51"/>
      <c r="G188" s="50"/>
      <c r="H188" s="61" t="str">
        <f aca="false">IF(OR(F188="",G188=0,G188=""),"",EDATE(F188,G188))</f>
        <v/>
      </c>
      <c r="I188" s="62" t="str">
        <f aca="false">IF(H188="","",H188-Listeler!$E$5)</f>
        <v/>
      </c>
      <c r="J188" s="52" t="str">
        <f aca="false">IF(F188="","",IF(H188="","Süresiz",IF(I188&lt;0,"Süresi doldu",IF(I188&lt;=Listeler!$E$7,"Yaklaşıyor","Geçerli"))))</f>
        <v/>
      </c>
      <c r="K188" s="50"/>
    </row>
    <row r="189" customFormat="false" ht="15" hidden="false" customHeight="false" outlineLevel="0" collapsed="false">
      <c r="A189" s="50"/>
      <c r="B189" s="50"/>
      <c r="C189" s="50"/>
      <c r="D189" s="50"/>
      <c r="E189" s="50"/>
      <c r="F189" s="51"/>
      <c r="G189" s="50"/>
      <c r="H189" s="61" t="str">
        <f aca="false">IF(OR(F189="",G189=0,G189=""),"",EDATE(F189,G189))</f>
        <v/>
      </c>
      <c r="I189" s="62" t="str">
        <f aca="false">IF(H189="","",H189-Listeler!$E$5)</f>
        <v/>
      </c>
      <c r="J189" s="52" t="str">
        <f aca="false">IF(F189="","",IF(H189="","Süresiz",IF(I189&lt;0,"Süresi doldu",IF(I189&lt;=Listeler!$E$7,"Yaklaşıyor","Geçerli"))))</f>
        <v/>
      </c>
      <c r="K189" s="50"/>
    </row>
    <row r="190" customFormat="false" ht="15" hidden="false" customHeight="false" outlineLevel="0" collapsed="false">
      <c r="A190" s="50"/>
      <c r="B190" s="50"/>
      <c r="C190" s="50"/>
      <c r="D190" s="50"/>
      <c r="E190" s="50"/>
      <c r="F190" s="51"/>
      <c r="G190" s="50"/>
      <c r="H190" s="61" t="str">
        <f aca="false">IF(OR(F190="",G190=0,G190=""),"",EDATE(F190,G190))</f>
        <v/>
      </c>
      <c r="I190" s="62" t="str">
        <f aca="false">IF(H190="","",H190-Listeler!$E$5)</f>
        <v/>
      </c>
      <c r="J190" s="52" t="str">
        <f aca="false">IF(F190="","",IF(H190="","Süresiz",IF(I190&lt;0,"Süresi doldu",IF(I190&lt;=Listeler!$E$7,"Yaklaşıyor","Geçerli"))))</f>
        <v/>
      </c>
      <c r="K190" s="50"/>
    </row>
    <row r="191" customFormat="false" ht="15" hidden="false" customHeight="false" outlineLevel="0" collapsed="false">
      <c r="A191" s="50"/>
      <c r="B191" s="50"/>
      <c r="C191" s="50"/>
      <c r="D191" s="50"/>
      <c r="E191" s="50"/>
      <c r="F191" s="51"/>
      <c r="G191" s="50"/>
      <c r="H191" s="61" t="str">
        <f aca="false">IF(OR(F191="",G191=0,G191=""),"",EDATE(F191,G191))</f>
        <v/>
      </c>
      <c r="I191" s="62" t="str">
        <f aca="false">IF(H191="","",H191-Listeler!$E$5)</f>
        <v/>
      </c>
      <c r="J191" s="52" t="str">
        <f aca="false">IF(F191="","",IF(H191="","Süresiz",IF(I191&lt;0,"Süresi doldu",IF(I191&lt;=Listeler!$E$7,"Yaklaşıyor","Geçerli"))))</f>
        <v/>
      </c>
      <c r="K191" s="50"/>
    </row>
    <row r="192" customFormat="false" ht="15" hidden="false" customHeight="false" outlineLevel="0" collapsed="false">
      <c r="A192" s="50"/>
      <c r="B192" s="50"/>
      <c r="C192" s="50"/>
      <c r="D192" s="50"/>
      <c r="E192" s="50"/>
      <c r="F192" s="51"/>
      <c r="G192" s="50"/>
      <c r="H192" s="61" t="str">
        <f aca="false">IF(OR(F192="",G192=0,G192=""),"",EDATE(F192,G192))</f>
        <v/>
      </c>
      <c r="I192" s="62" t="str">
        <f aca="false">IF(H192="","",H192-Listeler!$E$5)</f>
        <v/>
      </c>
      <c r="J192" s="52" t="str">
        <f aca="false">IF(F192="","",IF(H192="","Süresiz",IF(I192&lt;0,"Süresi doldu",IF(I192&lt;=Listeler!$E$7,"Yaklaşıyor","Geçerli"))))</f>
        <v/>
      </c>
      <c r="K192" s="50"/>
    </row>
    <row r="193" customFormat="false" ht="15" hidden="false" customHeight="false" outlineLevel="0" collapsed="false">
      <c r="A193" s="50"/>
      <c r="B193" s="50"/>
      <c r="C193" s="50"/>
      <c r="D193" s="50"/>
      <c r="E193" s="50"/>
      <c r="F193" s="51"/>
      <c r="G193" s="50"/>
      <c r="H193" s="61" t="str">
        <f aca="false">IF(OR(F193="",G193=0,G193=""),"",EDATE(F193,G193))</f>
        <v/>
      </c>
      <c r="I193" s="62" t="str">
        <f aca="false">IF(H193="","",H193-Listeler!$E$5)</f>
        <v/>
      </c>
      <c r="J193" s="52" t="str">
        <f aca="false">IF(F193="","",IF(H193="","Süresiz",IF(I193&lt;0,"Süresi doldu",IF(I193&lt;=Listeler!$E$7,"Yaklaşıyor","Geçerli"))))</f>
        <v/>
      </c>
      <c r="K193" s="50"/>
    </row>
    <row r="194" customFormat="false" ht="15" hidden="false" customHeight="false" outlineLevel="0" collapsed="false">
      <c r="A194" s="50"/>
      <c r="B194" s="50"/>
      <c r="C194" s="50"/>
      <c r="D194" s="50"/>
      <c r="E194" s="50"/>
      <c r="F194" s="51"/>
      <c r="G194" s="50"/>
      <c r="H194" s="61" t="str">
        <f aca="false">IF(OR(F194="",G194=0,G194=""),"",EDATE(F194,G194))</f>
        <v/>
      </c>
      <c r="I194" s="62" t="str">
        <f aca="false">IF(H194="","",H194-Listeler!$E$5)</f>
        <v/>
      </c>
      <c r="J194" s="52" t="str">
        <f aca="false">IF(F194="","",IF(H194="","Süresiz",IF(I194&lt;0,"Süresi doldu",IF(I194&lt;=Listeler!$E$7,"Yaklaşıyor","Geçerli"))))</f>
        <v/>
      </c>
      <c r="K194" s="50"/>
    </row>
    <row r="195" customFormat="false" ht="15" hidden="false" customHeight="false" outlineLevel="0" collapsed="false">
      <c r="A195" s="50"/>
      <c r="B195" s="50"/>
      <c r="C195" s="50"/>
      <c r="D195" s="50"/>
      <c r="E195" s="50"/>
      <c r="F195" s="51"/>
      <c r="G195" s="50"/>
      <c r="H195" s="61" t="str">
        <f aca="false">IF(OR(F195="",G195=0,G195=""),"",EDATE(F195,G195))</f>
        <v/>
      </c>
      <c r="I195" s="62" t="str">
        <f aca="false">IF(H195="","",H195-Listeler!$E$5)</f>
        <v/>
      </c>
      <c r="J195" s="52" t="str">
        <f aca="false">IF(F195="","",IF(H195="","Süresiz",IF(I195&lt;0,"Süresi doldu",IF(I195&lt;=Listeler!$E$7,"Yaklaşıyor","Geçerli"))))</f>
        <v/>
      </c>
      <c r="K195" s="50"/>
    </row>
    <row r="196" customFormat="false" ht="15" hidden="false" customHeight="false" outlineLevel="0" collapsed="false">
      <c r="A196" s="50"/>
      <c r="B196" s="50"/>
      <c r="C196" s="50"/>
      <c r="D196" s="50"/>
      <c r="E196" s="50"/>
      <c r="F196" s="51"/>
      <c r="G196" s="50"/>
      <c r="H196" s="61" t="str">
        <f aca="false">IF(OR(F196="",G196=0,G196=""),"",EDATE(F196,G196))</f>
        <v/>
      </c>
      <c r="I196" s="62" t="str">
        <f aca="false">IF(H196="","",H196-Listeler!$E$5)</f>
        <v/>
      </c>
      <c r="J196" s="52" t="str">
        <f aca="false">IF(F196="","",IF(H196="","Süresiz",IF(I196&lt;0,"Süresi doldu",IF(I196&lt;=Listeler!$E$7,"Yaklaşıyor","Geçerli"))))</f>
        <v/>
      </c>
      <c r="K196" s="50"/>
    </row>
    <row r="197" customFormat="false" ht="15" hidden="false" customHeight="false" outlineLevel="0" collapsed="false">
      <c r="A197" s="50"/>
      <c r="B197" s="50"/>
      <c r="C197" s="50"/>
      <c r="D197" s="50"/>
      <c r="E197" s="50"/>
      <c r="F197" s="51"/>
      <c r="G197" s="50"/>
      <c r="H197" s="61" t="str">
        <f aca="false">IF(OR(F197="",G197=0,G197=""),"",EDATE(F197,G197))</f>
        <v/>
      </c>
      <c r="I197" s="62" t="str">
        <f aca="false">IF(H197="","",H197-Listeler!$E$5)</f>
        <v/>
      </c>
      <c r="J197" s="52" t="str">
        <f aca="false">IF(F197="","",IF(H197="","Süresiz",IF(I197&lt;0,"Süresi doldu",IF(I197&lt;=Listeler!$E$7,"Yaklaşıyor","Geçerli"))))</f>
        <v/>
      </c>
      <c r="K197" s="50"/>
    </row>
    <row r="198" customFormat="false" ht="15" hidden="false" customHeight="false" outlineLevel="0" collapsed="false">
      <c r="A198" s="50"/>
      <c r="B198" s="50"/>
      <c r="C198" s="50"/>
      <c r="D198" s="50"/>
      <c r="E198" s="50"/>
      <c r="F198" s="51"/>
      <c r="G198" s="50"/>
      <c r="H198" s="61" t="str">
        <f aca="false">IF(OR(F198="",G198=0,G198=""),"",EDATE(F198,G198))</f>
        <v/>
      </c>
      <c r="I198" s="62" t="str">
        <f aca="false">IF(H198="","",H198-Listeler!$E$5)</f>
        <v/>
      </c>
      <c r="J198" s="52" t="str">
        <f aca="false">IF(F198="","",IF(H198="","Süresiz",IF(I198&lt;0,"Süresi doldu",IF(I198&lt;=Listeler!$E$7,"Yaklaşıyor","Geçerli"))))</f>
        <v/>
      </c>
      <c r="K198" s="50"/>
    </row>
    <row r="199" customFormat="false" ht="15" hidden="false" customHeight="false" outlineLevel="0" collapsed="false">
      <c r="A199" s="50"/>
      <c r="B199" s="50"/>
      <c r="C199" s="50"/>
      <c r="D199" s="50"/>
      <c r="E199" s="50"/>
      <c r="F199" s="51"/>
      <c r="G199" s="50"/>
      <c r="H199" s="61" t="str">
        <f aca="false">IF(OR(F199="",G199=0,G199=""),"",EDATE(F199,G199))</f>
        <v/>
      </c>
      <c r="I199" s="62" t="str">
        <f aca="false">IF(H199="","",H199-Listeler!$E$5)</f>
        <v/>
      </c>
      <c r="J199" s="52" t="str">
        <f aca="false">IF(F199="","",IF(H199="","Süresiz",IF(I199&lt;0,"Süresi doldu",IF(I199&lt;=Listeler!$E$7,"Yaklaşıyor","Geçerli"))))</f>
        <v/>
      </c>
      <c r="K199" s="50"/>
    </row>
    <row r="200" customFormat="false" ht="15" hidden="false" customHeight="false" outlineLevel="0" collapsed="false">
      <c r="A200" s="50"/>
      <c r="B200" s="50"/>
      <c r="C200" s="50"/>
      <c r="D200" s="50"/>
      <c r="E200" s="50"/>
      <c r="F200" s="51"/>
      <c r="G200" s="50"/>
      <c r="H200" s="61" t="str">
        <f aca="false">IF(OR(F200="",G200=0,G200=""),"",EDATE(F200,G200))</f>
        <v/>
      </c>
      <c r="I200" s="62" t="str">
        <f aca="false">IF(H200="","",H200-Listeler!$E$5)</f>
        <v/>
      </c>
      <c r="J200" s="52" t="str">
        <f aca="false">IF(F200="","",IF(H200="","Süresiz",IF(I200&lt;0,"Süresi doldu",IF(I200&lt;=Listeler!$E$7,"Yaklaşıyor","Geçerli"))))</f>
        <v/>
      </c>
      <c r="K200" s="50"/>
    </row>
    <row r="201" customFormat="false" ht="15" hidden="false" customHeight="false" outlineLevel="0" collapsed="false">
      <c r="A201" s="50"/>
      <c r="B201" s="50"/>
      <c r="C201" s="50"/>
      <c r="D201" s="50"/>
      <c r="E201" s="50"/>
      <c r="F201" s="51"/>
      <c r="G201" s="50"/>
      <c r="H201" s="61" t="str">
        <f aca="false">IF(OR(F201="",G201=0,G201=""),"",EDATE(F201,G201))</f>
        <v/>
      </c>
      <c r="I201" s="62" t="str">
        <f aca="false">IF(H201="","",H201-Listeler!$E$5)</f>
        <v/>
      </c>
      <c r="J201" s="52" t="str">
        <f aca="false">IF(F201="","",IF(H201="","Süresiz",IF(I201&lt;0,"Süresi doldu",IF(I201&lt;=Listeler!$E$7,"Yaklaşıyor","Geçerli"))))</f>
        <v/>
      </c>
      <c r="K201" s="50"/>
    </row>
    <row r="202" customFormat="false" ht="15" hidden="false" customHeight="false" outlineLevel="0" collapsed="false">
      <c r="A202" s="50"/>
      <c r="B202" s="50"/>
      <c r="C202" s="50"/>
      <c r="D202" s="50"/>
      <c r="E202" s="50"/>
      <c r="F202" s="51"/>
      <c r="G202" s="50"/>
      <c r="H202" s="61" t="str">
        <f aca="false">IF(OR(F202="",G202=0,G202=""),"",EDATE(F202,G202))</f>
        <v/>
      </c>
      <c r="I202" s="62" t="str">
        <f aca="false">IF(H202="","",H202-Listeler!$E$5)</f>
        <v/>
      </c>
      <c r="J202" s="52" t="str">
        <f aca="false">IF(F202="","",IF(H202="","Süresiz",IF(I202&lt;0,"Süresi doldu",IF(I202&lt;=Listeler!$E$7,"Yaklaşıyor","Geçerli"))))</f>
        <v/>
      </c>
      <c r="K202" s="50"/>
    </row>
    <row r="203" customFormat="false" ht="15" hidden="false" customHeight="false" outlineLevel="0" collapsed="false">
      <c r="A203" s="50"/>
      <c r="B203" s="50"/>
      <c r="C203" s="50"/>
      <c r="D203" s="50"/>
      <c r="E203" s="50"/>
      <c r="F203" s="51"/>
      <c r="G203" s="50"/>
      <c r="H203" s="61" t="str">
        <f aca="false">IF(OR(F203="",G203=0,G203=""),"",EDATE(F203,G203))</f>
        <v/>
      </c>
      <c r="I203" s="62" t="str">
        <f aca="false">IF(H203="","",H203-Listeler!$E$5)</f>
        <v/>
      </c>
      <c r="J203" s="52" t="str">
        <f aca="false">IF(F203="","",IF(H203="","Süresiz",IF(I203&lt;0,"Süresi doldu",IF(I203&lt;=Listeler!$E$7,"Yaklaşıyor","Geçerli"))))</f>
        <v/>
      </c>
      <c r="K203" s="50"/>
    </row>
    <row r="204" customFormat="false" ht="15" hidden="false" customHeight="false" outlineLevel="0" collapsed="false">
      <c r="A204" s="50"/>
      <c r="B204" s="50"/>
      <c r="C204" s="50"/>
      <c r="D204" s="50"/>
      <c r="E204" s="50"/>
      <c r="F204" s="51"/>
      <c r="G204" s="50"/>
      <c r="H204" s="61" t="str">
        <f aca="false">IF(OR(F204="",G204=0,G204=""),"",EDATE(F204,G204))</f>
        <v/>
      </c>
      <c r="I204" s="62" t="str">
        <f aca="false">IF(H204="","",H204-Listeler!$E$5)</f>
        <v/>
      </c>
      <c r="J204" s="52" t="str">
        <f aca="false">IF(F204="","",IF(H204="","Süresiz",IF(I204&lt;0,"Süresi doldu",IF(I204&lt;=Listeler!$E$7,"Yaklaşıyor","Geçerli"))))</f>
        <v/>
      </c>
      <c r="K204" s="50"/>
    </row>
    <row r="205" customFormat="false" ht="15" hidden="false" customHeight="false" outlineLevel="0" collapsed="false">
      <c r="A205" s="50"/>
      <c r="B205" s="50"/>
      <c r="C205" s="50"/>
      <c r="D205" s="50"/>
      <c r="E205" s="50"/>
      <c r="F205" s="51"/>
      <c r="G205" s="50"/>
      <c r="H205" s="61" t="str">
        <f aca="false">IF(OR(F205="",G205=0,G205=""),"",EDATE(F205,G205))</f>
        <v/>
      </c>
      <c r="I205" s="62" t="str">
        <f aca="false">IF(H205="","",H205-Listeler!$E$5)</f>
        <v/>
      </c>
      <c r="J205" s="52" t="str">
        <f aca="false">IF(F205="","",IF(H205="","Süresiz",IF(I205&lt;0,"Süresi doldu",IF(I205&lt;=Listeler!$E$7,"Yaklaşıyor","Geçerli"))))</f>
        <v/>
      </c>
      <c r="K205" s="50"/>
    </row>
    <row r="206" customFormat="false" ht="15" hidden="false" customHeight="false" outlineLevel="0" collapsed="false">
      <c r="A206" s="50"/>
      <c r="B206" s="50"/>
      <c r="C206" s="50"/>
      <c r="D206" s="50"/>
      <c r="E206" s="50"/>
      <c r="F206" s="51"/>
      <c r="G206" s="50"/>
      <c r="H206" s="61" t="str">
        <f aca="false">IF(OR(F206="",G206=0,G206=""),"",EDATE(F206,G206))</f>
        <v/>
      </c>
      <c r="I206" s="62" t="str">
        <f aca="false">IF(H206="","",H206-Listeler!$E$5)</f>
        <v/>
      </c>
      <c r="J206" s="52" t="str">
        <f aca="false">IF(F206="","",IF(H206="","Süresiz",IF(I206&lt;0,"Süresi doldu",IF(I206&lt;=Listeler!$E$7,"Yaklaşıyor","Geçerli"))))</f>
        <v/>
      </c>
      <c r="K206" s="50"/>
    </row>
    <row r="207" customFormat="false" ht="15" hidden="false" customHeight="false" outlineLevel="0" collapsed="false">
      <c r="A207" s="50"/>
      <c r="B207" s="50"/>
      <c r="C207" s="50"/>
      <c r="D207" s="50"/>
      <c r="E207" s="50"/>
      <c r="F207" s="51"/>
      <c r="G207" s="50"/>
      <c r="H207" s="61" t="str">
        <f aca="false">IF(OR(F207="",G207=0,G207=""),"",EDATE(F207,G207))</f>
        <v/>
      </c>
      <c r="I207" s="62" t="str">
        <f aca="false">IF(H207="","",H207-Listeler!$E$5)</f>
        <v/>
      </c>
      <c r="J207" s="52" t="str">
        <f aca="false">IF(F207="","",IF(H207="","Süresiz",IF(I207&lt;0,"Süresi doldu",IF(I207&lt;=Listeler!$E$7,"Yaklaşıyor","Geçerli"))))</f>
        <v/>
      </c>
      <c r="K207" s="50"/>
    </row>
    <row r="208" customFormat="false" ht="15" hidden="false" customHeight="false" outlineLevel="0" collapsed="false">
      <c r="A208" s="50"/>
      <c r="B208" s="50"/>
      <c r="C208" s="50"/>
      <c r="D208" s="50"/>
      <c r="E208" s="50"/>
      <c r="F208" s="51"/>
      <c r="G208" s="50"/>
      <c r="H208" s="61" t="str">
        <f aca="false">IF(OR(F208="",G208=0,G208=""),"",EDATE(F208,G208))</f>
        <v/>
      </c>
      <c r="I208" s="62" t="str">
        <f aca="false">IF(H208="","",H208-Listeler!$E$5)</f>
        <v/>
      </c>
      <c r="J208" s="52" t="str">
        <f aca="false">IF(F208="","",IF(H208="","Süresiz",IF(I208&lt;0,"Süresi doldu",IF(I208&lt;=Listeler!$E$7,"Yaklaşıyor","Geçerli"))))</f>
        <v/>
      </c>
      <c r="K208" s="50"/>
    </row>
    <row r="209" customFormat="false" ht="15" hidden="false" customHeight="false" outlineLevel="0" collapsed="false">
      <c r="A209" s="50"/>
      <c r="B209" s="50"/>
      <c r="C209" s="50"/>
      <c r="D209" s="50"/>
      <c r="E209" s="50"/>
      <c r="F209" s="51"/>
      <c r="G209" s="50"/>
      <c r="H209" s="61" t="str">
        <f aca="false">IF(OR(F209="",G209=0,G209=""),"",EDATE(F209,G209))</f>
        <v/>
      </c>
      <c r="I209" s="62" t="str">
        <f aca="false">IF(H209="","",H209-Listeler!$E$5)</f>
        <v/>
      </c>
      <c r="J209" s="52" t="str">
        <f aca="false">IF(F209="","",IF(H209="","Süresiz",IF(I209&lt;0,"Süresi doldu",IF(I209&lt;=Listeler!$E$7,"Yaklaşıyor","Geçerli"))))</f>
        <v/>
      </c>
      <c r="K209" s="50"/>
    </row>
    <row r="210" customFormat="false" ht="15" hidden="false" customHeight="false" outlineLevel="0" collapsed="false">
      <c r="A210" s="50"/>
      <c r="B210" s="50"/>
      <c r="C210" s="50"/>
      <c r="D210" s="50"/>
      <c r="E210" s="50"/>
      <c r="F210" s="51"/>
      <c r="G210" s="50"/>
      <c r="H210" s="61" t="str">
        <f aca="false">IF(OR(F210="",G210=0,G210=""),"",EDATE(F210,G210))</f>
        <v/>
      </c>
      <c r="I210" s="62" t="str">
        <f aca="false">IF(H210="","",H210-Listeler!$E$5)</f>
        <v/>
      </c>
      <c r="J210" s="52" t="str">
        <f aca="false">IF(F210="","",IF(H210="","Süresiz",IF(I210&lt;0,"Süresi doldu",IF(I210&lt;=Listeler!$E$7,"Yaklaşıyor","Geçerli"))))</f>
        <v/>
      </c>
      <c r="K210" s="50"/>
    </row>
    <row r="211" customFormat="false" ht="15" hidden="false" customHeight="false" outlineLevel="0" collapsed="false">
      <c r="A211" s="50"/>
      <c r="B211" s="50"/>
      <c r="C211" s="50"/>
      <c r="D211" s="50"/>
      <c r="E211" s="50"/>
      <c r="F211" s="51"/>
      <c r="G211" s="50"/>
      <c r="H211" s="61" t="str">
        <f aca="false">IF(OR(F211="",G211=0,G211=""),"",EDATE(F211,G211))</f>
        <v/>
      </c>
      <c r="I211" s="62" t="str">
        <f aca="false">IF(H211="","",H211-Listeler!$E$5)</f>
        <v/>
      </c>
      <c r="J211" s="52" t="str">
        <f aca="false">IF(F211="","",IF(H211="","Süresiz",IF(I211&lt;0,"Süresi doldu",IF(I211&lt;=Listeler!$E$7,"Yaklaşıyor","Geçerli"))))</f>
        <v/>
      </c>
      <c r="K211" s="50"/>
    </row>
    <row r="212" customFormat="false" ht="15" hidden="false" customHeight="false" outlineLevel="0" collapsed="false">
      <c r="A212" s="50"/>
      <c r="B212" s="50"/>
      <c r="C212" s="50"/>
      <c r="D212" s="50"/>
      <c r="E212" s="50"/>
      <c r="F212" s="51"/>
      <c r="G212" s="50"/>
      <c r="H212" s="61" t="str">
        <f aca="false">IF(OR(F212="",G212=0,G212=""),"",EDATE(F212,G212))</f>
        <v/>
      </c>
      <c r="I212" s="62" t="str">
        <f aca="false">IF(H212="","",H212-Listeler!$E$5)</f>
        <v/>
      </c>
      <c r="J212" s="52" t="str">
        <f aca="false">IF(F212="","",IF(H212="","Süresiz",IF(I212&lt;0,"Süresi doldu",IF(I212&lt;=Listeler!$E$7,"Yaklaşıyor","Geçerli"))))</f>
        <v/>
      </c>
      <c r="K212" s="50"/>
    </row>
    <row r="213" customFormat="false" ht="15" hidden="false" customHeight="false" outlineLevel="0" collapsed="false">
      <c r="A213" s="50"/>
      <c r="B213" s="50"/>
      <c r="C213" s="50"/>
      <c r="D213" s="50"/>
      <c r="E213" s="50"/>
      <c r="F213" s="51"/>
      <c r="G213" s="50"/>
      <c r="H213" s="61" t="str">
        <f aca="false">IF(OR(F213="",G213=0,G213=""),"",EDATE(F213,G213))</f>
        <v/>
      </c>
      <c r="I213" s="62" t="str">
        <f aca="false">IF(H213="","",H213-Listeler!$E$5)</f>
        <v/>
      </c>
      <c r="J213" s="52" t="str">
        <f aca="false">IF(F213="","",IF(H213="","Süresiz",IF(I213&lt;0,"Süresi doldu",IF(I213&lt;=Listeler!$E$7,"Yaklaşıyor","Geçerli"))))</f>
        <v/>
      </c>
      <c r="K213" s="50"/>
    </row>
    <row r="214" customFormat="false" ht="15" hidden="false" customHeight="false" outlineLevel="0" collapsed="false">
      <c r="A214" s="50"/>
      <c r="B214" s="50"/>
      <c r="C214" s="50"/>
      <c r="D214" s="50"/>
      <c r="E214" s="50"/>
      <c r="F214" s="51"/>
      <c r="G214" s="50"/>
      <c r="H214" s="61" t="str">
        <f aca="false">IF(OR(F214="",G214=0,G214=""),"",EDATE(F214,G214))</f>
        <v/>
      </c>
      <c r="I214" s="62" t="str">
        <f aca="false">IF(H214="","",H214-Listeler!$E$5)</f>
        <v/>
      </c>
      <c r="J214" s="52" t="str">
        <f aca="false">IF(F214="","",IF(H214="","Süresiz",IF(I214&lt;0,"Süresi doldu",IF(I214&lt;=Listeler!$E$7,"Yaklaşıyor","Geçerli"))))</f>
        <v/>
      </c>
      <c r="K214" s="50"/>
    </row>
    <row r="215" customFormat="false" ht="15" hidden="false" customHeight="false" outlineLevel="0" collapsed="false">
      <c r="A215" s="50"/>
      <c r="B215" s="50"/>
      <c r="C215" s="50"/>
      <c r="D215" s="50"/>
      <c r="E215" s="50"/>
      <c r="F215" s="51"/>
      <c r="G215" s="50"/>
      <c r="H215" s="61" t="str">
        <f aca="false">IF(OR(F215="",G215=0,G215=""),"",EDATE(F215,G215))</f>
        <v/>
      </c>
      <c r="I215" s="62" t="str">
        <f aca="false">IF(H215="","",H215-Listeler!$E$5)</f>
        <v/>
      </c>
      <c r="J215" s="52" t="str">
        <f aca="false">IF(F215="","",IF(H215="","Süresiz",IF(I215&lt;0,"Süresi doldu",IF(I215&lt;=Listeler!$E$7,"Yaklaşıyor","Geçerli"))))</f>
        <v/>
      </c>
      <c r="K215" s="50"/>
    </row>
    <row r="216" customFormat="false" ht="15" hidden="false" customHeight="false" outlineLevel="0" collapsed="false">
      <c r="A216" s="50"/>
      <c r="B216" s="50"/>
      <c r="C216" s="50"/>
      <c r="D216" s="50"/>
      <c r="E216" s="50"/>
      <c r="F216" s="51"/>
      <c r="G216" s="50"/>
      <c r="H216" s="61" t="str">
        <f aca="false">IF(OR(F216="",G216=0,G216=""),"",EDATE(F216,G216))</f>
        <v/>
      </c>
      <c r="I216" s="62" t="str">
        <f aca="false">IF(H216="","",H216-Listeler!$E$5)</f>
        <v/>
      </c>
      <c r="J216" s="52" t="str">
        <f aca="false">IF(F216="","",IF(H216="","Süresiz",IF(I216&lt;0,"Süresi doldu",IF(I216&lt;=Listeler!$E$7,"Yaklaşıyor","Geçerli"))))</f>
        <v/>
      </c>
      <c r="K216" s="50"/>
    </row>
    <row r="217" customFormat="false" ht="15" hidden="false" customHeight="false" outlineLevel="0" collapsed="false">
      <c r="A217" s="50"/>
      <c r="B217" s="50"/>
      <c r="C217" s="50"/>
      <c r="D217" s="50"/>
      <c r="E217" s="50"/>
      <c r="F217" s="51"/>
      <c r="G217" s="50"/>
      <c r="H217" s="61" t="str">
        <f aca="false">IF(OR(F217="",G217=0,G217=""),"",EDATE(F217,G217))</f>
        <v/>
      </c>
      <c r="I217" s="62" t="str">
        <f aca="false">IF(H217="","",H217-Listeler!$E$5)</f>
        <v/>
      </c>
      <c r="J217" s="52" t="str">
        <f aca="false">IF(F217="","",IF(H217="","Süresiz",IF(I217&lt;0,"Süresi doldu",IF(I217&lt;=Listeler!$E$7,"Yaklaşıyor","Geçerli"))))</f>
        <v/>
      </c>
      <c r="K217" s="50"/>
    </row>
    <row r="218" customFormat="false" ht="15" hidden="false" customHeight="false" outlineLevel="0" collapsed="false">
      <c r="A218" s="50"/>
      <c r="B218" s="50"/>
      <c r="C218" s="50"/>
      <c r="D218" s="50"/>
      <c r="E218" s="50"/>
      <c r="F218" s="51"/>
      <c r="G218" s="50"/>
      <c r="H218" s="61" t="str">
        <f aca="false">IF(OR(F218="",G218=0,G218=""),"",EDATE(F218,G218))</f>
        <v/>
      </c>
      <c r="I218" s="62" t="str">
        <f aca="false">IF(H218="","",H218-Listeler!$E$5)</f>
        <v/>
      </c>
      <c r="J218" s="52" t="str">
        <f aca="false">IF(F218="","",IF(H218="","Süresiz",IF(I218&lt;0,"Süresi doldu",IF(I218&lt;=Listeler!$E$7,"Yaklaşıyor","Geçerli"))))</f>
        <v/>
      </c>
      <c r="K218" s="50"/>
    </row>
    <row r="219" customFormat="false" ht="15" hidden="false" customHeight="false" outlineLevel="0" collapsed="false">
      <c r="A219" s="50"/>
      <c r="B219" s="50"/>
      <c r="C219" s="50"/>
      <c r="D219" s="50"/>
      <c r="E219" s="50"/>
      <c r="F219" s="51"/>
      <c r="G219" s="50"/>
      <c r="H219" s="61" t="str">
        <f aca="false">IF(OR(F219="",G219=0,G219=""),"",EDATE(F219,G219))</f>
        <v/>
      </c>
      <c r="I219" s="62" t="str">
        <f aca="false">IF(H219="","",H219-Listeler!$E$5)</f>
        <v/>
      </c>
      <c r="J219" s="52" t="str">
        <f aca="false">IF(F219="","",IF(H219="","Süresiz",IF(I219&lt;0,"Süresi doldu",IF(I219&lt;=Listeler!$E$7,"Yaklaşıyor","Geçerli"))))</f>
        <v/>
      </c>
      <c r="K219" s="50"/>
    </row>
    <row r="220" customFormat="false" ht="15" hidden="false" customHeight="false" outlineLevel="0" collapsed="false">
      <c r="A220" s="50"/>
      <c r="B220" s="50"/>
      <c r="C220" s="50"/>
      <c r="D220" s="50"/>
      <c r="E220" s="50"/>
      <c r="F220" s="51"/>
      <c r="G220" s="50"/>
      <c r="H220" s="61" t="str">
        <f aca="false">IF(OR(F220="",G220=0,G220=""),"",EDATE(F220,G220))</f>
        <v/>
      </c>
      <c r="I220" s="62" t="str">
        <f aca="false">IF(H220="","",H220-Listeler!$E$5)</f>
        <v/>
      </c>
      <c r="J220" s="52" t="str">
        <f aca="false">IF(F220="","",IF(H220="","Süresiz",IF(I220&lt;0,"Süresi doldu",IF(I220&lt;=Listeler!$E$7,"Yaklaşıyor","Geçerli"))))</f>
        <v/>
      </c>
      <c r="K220" s="50"/>
    </row>
    <row r="221" customFormat="false" ht="15" hidden="false" customHeight="false" outlineLevel="0" collapsed="false">
      <c r="A221" s="50"/>
      <c r="B221" s="50"/>
      <c r="C221" s="50"/>
      <c r="D221" s="50"/>
      <c r="E221" s="50"/>
      <c r="F221" s="51"/>
      <c r="G221" s="50"/>
      <c r="H221" s="61" t="str">
        <f aca="false">IF(OR(F221="",G221=0,G221=""),"",EDATE(F221,G221))</f>
        <v/>
      </c>
      <c r="I221" s="62" t="str">
        <f aca="false">IF(H221="","",H221-Listeler!$E$5)</f>
        <v/>
      </c>
      <c r="J221" s="52" t="str">
        <f aca="false">IF(F221="","",IF(H221="","Süresiz",IF(I221&lt;0,"Süresi doldu",IF(I221&lt;=Listeler!$E$7,"Yaklaşıyor","Geçerli"))))</f>
        <v/>
      </c>
      <c r="K221" s="50"/>
    </row>
    <row r="222" customFormat="false" ht="15" hidden="false" customHeight="false" outlineLevel="0" collapsed="false">
      <c r="A222" s="50"/>
      <c r="B222" s="50"/>
      <c r="C222" s="50"/>
      <c r="D222" s="50"/>
      <c r="E222" s="50"/>
      <c r="F222" s="51"/>
      <c r="G222" s="50"/>
      <c r="H222" s="61" t="str">
        <f aca="false">IF(OR(F222="",G222=0,G222=""),"",EDATE(F222,G222))</f>
        <v/>
      </c>
      <c r="I222" s="62" t="str">
        <f aca="false">IF(H222="","",H222-Listeler!$E$5)</f>
        <v/>
      </c>
      <c r="J222" s="52" t="str">
        <f aca="false">IF(F222="","",IF(H222="","Süresiz",IF(I222&lt;0,"Süresi doldu",IF(I222&lt;=Listeler!$E$7,"Yaklaşıyor","Geçerli"))))</f>
        <v/>
      </c>
      <c r="K222" s="50"/>
    </row>
    <row r="223" customFormat="false" ht="15" hidden="false" customHeight="false" outlineLevel="0" collapsed="false">
      <c r="A223" s="50"/>
      <c r="B223" s="50"/>
      <c r="C223" s="50"/>
      <c r="D223" s="50"/>
      <c r="E223" s="50"/>
      <c r="F223" s="51"/>
      <c r="G223" s="50"/>
      <c r="H223" s="61" t="str">
        <f aca="false">IF(OR(F223="",G223=0,G223=""),"",EDATE(F223,G223))</f>
        <v/>
      </c>
      <c r="I223" s="62" t="str">
        <f aca="false">IF(H223="","",H223-Listeler!$E$5)</f>
        <v/>
      </c>
      <c r="J223" s="52" t="str">
        <f aca="false">IF(F223="","",IF(H223="","Süresiz",IF(I223&lt;0,"Süresi doldu",IF(I223&lt;=Listeler!$E$7,"Yaklaşıyor","Geçerli"))))</f>
        <v/>
      </c>
      <c r="K223" s="50"/>
    </row>
    <row r="224" customFormat="false" ht="15" hidden="false" customHeight="false" outlineLevel="0" collapsed="false">
      <c r="A224" s="50"/>
      <c r="B224" s="50"/>
      <c r="C224" s="50"/>
      <c r="D224" s="50"/>
      <c r="E224" s="50"/>
      <c r="F224" s="51"/>
      <c r="G224" s="50"/>
      <c r="H224" s="61" t="str">
        <f aca="false">IF(OR(F224="",G224=0,G224=""),"",EDATE(F224,G224))</f>
        <v/>
      </c>
      <c r="I224" s="62" t="str">
        <f aca="false">IF(H224="","",H224-Listeler!$E$5)</f>
        <v/>
      </c>
      <c r="J224" s="52" t="str">
        <f aca="false">IF(F224="","",IF(H224="","Süresiz",IF(I224&lt;0,"Süresi doldu",IF(I224&lt;=Listeler!$E$7,"Yaklaşıyor","Geçerli"))))</f>
        <v/>
      </c>
      <c r="K224" s="50"/>
    </row>
    <row r="225" customFormat="false" ht="15" hidden="false" customHeight="false" outlineLevel="0" collapsed="false">
      <c r="A225" s="50"/>
      <c r="B225" s="50"/>
      <c r="C225" s="50"/>
      <c r="D225" s="50"/>
      <c r="E225" s="50"/>
      <c r="F225" s="51"/>
      <c r="G225" s="50"/>
      <c r="H225" s="61" t="str">
        <f aca="false">IF(OR(F225="",G225=0,G225=""),"",EDATE(F225,G225))</f>
        <v/>
      </c>
      <c r="I225" s="62" t="str">
        <f aca="false">IF(H225="","",H225-Listeler!$E$5)</f>
        <v/>
      </c>
      <c r="J225" s="52" t="str">
        <f aca="false">IF(F225="","",IF(H225="","Süresiz",IF(I225&lt;0,"Süresi doldu",IF(I225&lt;=Listeler!$E$7,"Yaklaşıyor","Geçerli"))))</f>
        <v/>
      </c>
      <c r="K225" s="50"/>
    </row>
    <row r="226" customFormat="false" ht="15" hidden="false" customHeight="false" outlineLevel="0" collapsed="false">
      <c r="A226" s="50"/>
      <c r="B226" s="50"/>
      <c r="C226" s="50"/>
      <c r="D226" s="50"/>
      <c r="E226" s="50"/>
      <c r="F226" s="51"/>
      <c r="G226" s="50"/>
      <c r="H226" s="61" t="str">
        <f aca="false">IF(OR(F226="",G226=0,G226=""),"",EDATE(F226,G226))</f>
        <v/>
      </c>
      <c r="I226" s="62" t="str">
        <f aca="false">IF(H226="","",H226-Listeler!$E$5)</f>
        <v/>
      </c>
      <c r="J226" s="52" t="str">
        <f aca="false">IF(F226="","",IF(H226="","Süresiz",IF(I226&lt;0,"Süresi doldu",IF(I226&lt;=Listeler!$E$7,"Yaklaşıyor","Geçerli"))))</f>
        <v/>
      </c>
      <c r="K226" s="50"/>
    </row>
    <row r="227" customFormat="false" ht="15" hidden="false" customHeight="false" outlineLevel="0" collapsed="false">
      <c r="A227" s="50"/>
      <c r="B227" s="50"/>
      <c r="C227" s="50"/>
      <c r="D227" s="50"/>
      <c r="E227" s="50"/>
      <c r="F227" s="51"/>
      <c r="G227" s="50"/>
      <c r="H227" s="61" t="str">
        <f aca="false">IF(OR(F227="",G227=0,G227=""),"",EDATE(F227,G227))</f>
        <v/>
      </c>
      <c r="I227" s="62" t="str">
        <f aca="false">IF(H227="","",H227-Listeler!$E$5)</f>
        <v/>
      </c>
      <c r="J227" s="52" t="str">
        <f aca="false">IF(F227="","",IF(H227="","Süresiz",IF(I227&lt;0,"Süresi doldu",IF(I227&lt;=Listeler!$E$7,"Yaklaşıyor","Geçerli"))))</f>
        <v/>
      </c>
      <c r="K227" s="50"/>
    </row>
    <row r="228" customFormat="false" ht="15" hidden="false" customHeight="false" outlineLevel="0" collapsed="false">
      <c r="A228" s="50"/>
      <c r="B228" s="50"/>
      <c r="C228" s="50"/>
      <c r="D228" s="50"/>
      <c r="E228" s="50"/>
      <c r="F228" s="51"/>
      <c r="G228" s="50"/>
      <c r="H228" s="61" t="str">
        <f aca="false">IF(OR(F228="",G228=0,G228=""),"",EDATE(F228,G228))</f>
        <v/>
      </c>
      <c r="I228" s="62" t="str">
        <f aca="false">IF(H228="","",H228-Listeler!$E$5)</f>
        <v/>
      </c>
      <c r="J228" s="52" t="str">
        <f aca="false">IF(F228="","",IF(H228="","Süresiz",IF(I228&lt;0,"Süresi doldu",IF(I228&lt;=Listeler!$E$7,"Yaklaşıyor","Geçerli"))))</f>
        <v/>
      </c>
      <c r="K228" s="50"/>
    </row>
    <row r="229" customFormat="false" ht="15" hidden="false" customHeight="false" outlineLevel="0" collapsed="false">
      <c r="A229" s="50"/>
      <c r="B229" s="50"/>
      <c r="C229" s="50"/>
      <c r="D229" s="50"/>
      <c r="E229" s="50"/>
      <c r="F229" s="51"/>
      <c r="G229" s="50"/>
      <c r="H229" s="61" t="str">
        <f aca="false">IF(OR(F229="",G229=0,G229=""),"",EDATE(F229,G229))</f>
        <v/>
      </c>
      <c r="I229" s="62" t="str">
        <f aca="false">IF(H229="","",H229-Listeler!$E$5)</f>
        <v/>
      </c>
      <c r="J229" s="52" t="str">
        <f aca="false">IF(F229="","",IF(H229="","Süresiz",IF(I229&lt;0,"Süresi doldu",IF(I229&lt;=Listeler!$E$7,"Yaklaşıyor","Geçerli"))))</f>
        <v/>
      </c>
      <c r="K229" s="50"/>
    </row>
    <row r="230" customFormat="false" ht="15" hidden="false" customHeight="false" outlineLevel="0" collapsed="false">
      <c r="A230" s="50"/>
      <c r="B230" s="50"/>
      <c r="C230" s="50"/>
      <c r="D230" s="50"/>
      <c r="E230" s="50"/>
      <c r="F230" s="51"/>
      <c r="G230" s="50"/>
      <c r="H230" s="61" t="str">
        <f aca="false">IF(OR(F230="",G230=0,G230=""),"",EDATE(F230,G230))</f>
        <v/>
      </c>
      <c r="I230" s="62" t="str">
        <f aca="false">IF(H230="","",H230-Listeler!$E$5)</f>
        <v/>
      </c>
      <c r="J230" s="52" t="str">
        <f aca="false">IF(F230="","",IF(H230="","Süresiz",IF(I230&lt;0,"Süresi doldu",IF(I230&lt;=Listeler!$E$7,"Yaklaşıyor","Geçerli"))))</f>
        <v/>
      </c>
      <c r="K230" s="50"/>
    </row>
    <row r="231" customFormat="false" ht="15" hidden="false" customHeight="false" outlineLevel="0" collapsed="false">
      <c r="A231" s="50"/>
      <c r="B231" s="50"/>
      <c r="C231" s="50"/>
      <c r="D231" s="50"/>
      <c r="E231" s="50"/>
      <c r="F231" s="51"/>
      <c r="G231" s="50"/>
      <c r="H231" s="61" t="str">
        <f aca="false">IF(OR(F231="",G231=0,G231=""),"",EDATE(F231,G231))</f>
        <v/>
      </c>
      <c r="I231" s="62" t="str">
        <f aca="false">IF(H231="","",H231-Listeler!$E$5)</f>
        <v/>
      </c>
      <c r="J231" s="52" t="str">
        <f aca="false">IF(F231="","",IF(H231="","Süresiz",IF(I231&lt;0,"Süresi doldu",IF(I231&lt;=Listeler!$E$7,"Yaklaşıyor","Geçerli"))))</f>
        <v/>
      </c>
      <c r="K231" s="50"/>
    </row>
    <row r="232" customFormat="false" ht="15" hidden="false" customHeight="false" outlineLevel="0" collapsed="false">
      <c r="A232" s="50"/>
      <c r="B232" s="50"/>
      <c r="C232" s="50"/>
      <c r="D232" s="50"/>
      <c r="E232" s="50"/>
      <c r="F232" s="51"/>
      <c r="G232" s="50"/>
      <c r="H232" s="61" t="str">
        <f aca="false">IF(OR(F232="",G232=0,G232=""),"",EDATE(F232,G232))</f>
        <v/>
      </c>
      <c r="I232" s="62" t="str">
        <f aca="false">IF(H232="","",H232-Listeler!$E$5)</f>
        <v/>
      </c>
      <c r="J232" s="52" t="str">
        <f aca="false">IF(F232="","",IF(H232="","Süresiz",IF(I232&lt;0,"Süresi doldu",IF(I232&lt;=Listeler!$E$7,"Yaklaşıyor","Geçerli"))))</f>
        <v/>
      </c>
      <c r="K232" s="50"/>
    </row>
    <row r="233" customFormat="false" ht="15" hidden="false" customHeight="false" outlineLevel="0" collapsed="false">
      <c r="A233" s="50"/>
      <c r="B233" s="50"/>
      <c r="C233" s="50"/>
      <c r="D233" s="50"/>
      <c r="E233" s="50"/>
      <c r="F233" s="51"/>
      <c r="G233" s="50"/>
      <c r="H233" s="61" t="str">
        <f aca="false">IF(OR(F233="",G233=0,G233=""),"",EDATE(F233,G233))</f>
        <v/>
      </c>
      <c r="I233" s="62" t="str">
        <f aca="false">IF(H233="","",H233-Listeler!$E$5)</f>
        <v/>
      </c>
      <c r="J233" s="52" t="str">
        <f aca="false">IF(F233="","",IF(H233="","Süresiz",IF(I233&lt;0,"Süresi doldu",IF(I233&lt;=Listeler!$E$7,"Yaklaşıyor","Geçerli"))))</f>
        <v/>
      </c>
      <c r="K233" s="50"/>
    </row>
    <row r="234" customFormat="false" ht="15" hidden="false" customHeight="false" outlineLevel="0" collapsed="false">
      <c r="A234" s="50"/>
      <c r="B234" s="50"/>
      <c r="C234" s="50"/>
      <c r="D234" s="50"/>
      <c r="E234" s="50"/>
      <c r="F234" s="51"/>
      <c r="G234" s="50"/>
      <c r="H234" s="61" t="str">
        <f aca="false">IF(OR(F234="",G234=0,G234=""),"",EDATE(F234,G234))</f>
        <v/>
      </c>
      <c r="I234" s="62" t="str">
        <f aca="false">IF(H234="","",H234-Listeler!$E$5)</f>
        <v/>
      </c>
      <c r="J234" s="52" t="str">
        <f aca="false">IF(F234="","",IF(H234="","Süresiz",IF(I234&lt;0,"Süresi doldu",IF(I234&lt;=Listeler!$E$7,"Yaklaşıyor","Geçerli"))))</f>
        <v/>
      </c>
      <c r="K234" s="50"/>
    </row>
    <row r="235" customFormat="false" ht="15" hidden="false" customHeight="false" outlineLevel="0" collapsed="false">
      <c r="A235" s="50"/>
      <c r="B235" s="50"/>
      <c r="C235" s="50"/>
      <c r="D235" s="50"/>
      <c r="E235" s="50"/>
      <c r="F235" s="51"/>
      <c r="G235" s="50"/>
      <c r="H235" s="61" t="str">
        <f aca="false">IF(OR(F235="",G235=0,G235=""),"",EDATE(F235,G235))</f>
        <v/>
      </c>
      <c r="I235" s="62" t="str">
        <f aca="false">IF(H235="","",H235-Listeler!$E$5)</f>
        <v/>
      </c>
      <c r="J235" s="52" t="str">
        <f aca="false">IF(F235="","",IF(H235="","Süresiz",IF(I235&lt;0,"Süresi doldu",IF(I235&lt;=Listeler!$E$7,"Yaklaşıyor","Geçerli"))))</f>
        <v/>
      </c>
      <c r="K235" s="50"/>
    </row>
    <row r="236" customFormat="false" ht="15" hidden="false" customHeight="false" outlineLevel="0" collapsed="false">
      <c r="A236" s="50"/>
      <c r="B236" s="50"/>
      <c r="C236" s="50"/>
      <c r="D236" s="50"/>
      <c r="E236" s="50"/>
      <c r="F236" s="51"/>
      <c r="G236" s="50"/>
      <c r="H236" s="61" t="str">
        <f aca="false">IF(OR(F236="",G236=0,G236=""),"",EDATE(F236,G236))</f>
        <v/>
      </c>
      <c r="I236" s="62" t="str">
        <f aca="false">IF(H236="","",H236-Listeler!$E$5)</f>
        <v/>
      </c>
      <c r="J236" s="52" t="str">
        <f aca="false">IF(F236="","",IF(H236="","Süresiz",IF(I236&lt;0,"Süresi doldu",IF(I236&lt;=Listeler!$E$7,"Yaklaşıyor","Geçerli"))))</f>
        <v/>
      </c>
      <c r="K236" s="50"/>
    </row>
    <row r="237" customFormat="false" ht="15" hidden="false" customHeight="false" outlineLevel="0" collapsed="false">
      <c r="A237" s="50"/>
      <c r="B237" s="50"/>
      <c r="C237" s="50"/>
      <c r="D237" s="50"/>
      <c r="E237" s="50"/>
      <c r="F237" s="51"/>
      <c r="G237" s="50"/>
      <c r="H237" s="61" t="str">
        <f aca="false">IF(OR(F237="",G237=0,G237=""),"",EDATE(F237,G237))</f>
        <v/>
      </c>
      <c r="I237" s="62" t="str">
        <f aca="false">IF(H237="","",H237-Listeler!$E$5)</f>
        <v/>
      </c>
      <c r="J237" s="52" t="str">
        <f aca="false">IF(F237="","",IF(H237="","Süresiz",IF(I237&lt;0,"Süresi doldu",IF(I237&lt;=Listeler!$E$7,"Yaklaşıyor","Geçerli"))))</f>
        <v/>
      </c>
      <c r="K237" s="50"/>
    </row>
    <row r="238" customFormat="false" ht="15" hidden="false" customHeight="false" outlineLevel="0" collapsed="false">
      <c r="A238" s="50"/>
      <c r="B238" s="50"/>
      <c r="C238" s="50"/>
      <c r="D238" s="50"/>
      <c r="E238" s="50"/>
      <c r="F238" s="51"/>
      <c r="G238" s="50"/>
      <c r="H238" s="61" t="str">
        <f aca="false">IF(OR(F238="",G238=0,G238=""),"",EDATE(F238,G238))</f>
        <v/>
      </c>
      <c r="I238" s="62" t="str">
        <f aca="false">IF(H238="","",H238-Listeler!$E$5)</f>
        <v/>
      </c>
      <c r="J238" s="52" t="str">
        <f aca="false">IF(F238="","",IF(H238="","Süresiz",IF(I238&lt;0,"Süresi doldu",IF(I238&lt;=Listeler!$E$7,"Yaklaşıyor","Geçerli"))))</f>
        <v/>
      </c>
      <c r="K238" s="50"/>
    </row>
    <row r="239" customFormat="false" ht="15" hidden="false" customHeight="false" outlineLevel="0" collapsed="false">
      <c r="A239" s="50"/>
      <c r="B239" s="50"/>
      <c r="C239" s="50"/>
      <c r="D239" s="50"/>
      <c r="E239" s="50"/>
      <c r="F239" s="51"/>
      <c r="G239" s="50"/>
      <c r="H239" s="61" t="str">
        <f aca="false">IF(OR(F239="",G239=0,G239=""),"",EDATE(F239,G239))</f>
        <v/>
      </c>
      <c r="I239" s="62" t="str">
        <f aca="false">IF(H239="","",H239-Listeler!$E$5)</f>
        <v/>
      </c>
      <c r="J239" s="52" t="str">
        <f aca="false">IF(F239="","",IF(H239="","Süresiz",IF(I239&lt;0,"Süresi doldu",IF(I239&lt;=Listeler!$E$7,"Yaklaşıyor","Geçerli"))))</f>
        <v/>
      </c>
      <c r="K239" s="50"/>
    </row>
    <row r="240" customFormat="false" ht="15" hidden="false" customHeight="false" outlineLevel="0" collapsed="false">
      <c r="A240" s="50"/>
      <c r="B240" s="50"/>
      <c r="C240" s="50"/>
      <c r="D240" s="50"/>
      <c r="E240" s="50"/>
      <c r="F240" s="51"/>
      <c r="G240" s="50"/>
      <c r="H240" s="61" t="str">
        <f aca="false">IF(OR(F240="",G240=0,G240=""),"",EDATE(F240,G240))</f>
        <v/>
      </c>
      <c r="I240" s="62" t="str">
        <f aca="false">IF(H240="","",H240-Listeler!$E$5)</f>
        <v/>
      </c>
      <c r="J240" s="52" t="str">
        <f aca="false">IF(F240="","",IF(H240="","Süresiz",IF(I240&lt;0,"Süresi doldu",IF(I240&lt;=Listeler!$E$7,"Yaklaşıyor","Geçerli"))))</f>
        <v/>
      </c>
      <c r="K240" s="50"/>
    </row>
    <row r="241" customFormat="false" ht="15" hidden="false" customHeight="false" outlineLevel="0" collapsed="false">
      <c r="A241" s="50"/>
      <c r="B241" s="50"/>
      <c r="C241" s="50"/>
      <c r="D241" s="50"/>
      <c r="E241" s="50"/>
      <c r="F241" s="51"/>
      <c r="G241" s="50"/>
      <c r="H241" s="61" t="str">
        <f aca="false">IF(OR(F241="",G241=0,G241=""),"",EDATE(F241,G241))</f>
        <v/>
      </c>
      <c r="I241" s="62" t="str">
        <f aca="false">IF(H241="","",H241-Listeler!$E$5)</f>
        <v/>
      </c>
      <c r="J241" s="52" t="str">
        <f aca="false">IF(F241="","",IF(H241="","Süresiz",IF(I241&lt;0,"Süresi doldu",IF(I241&lt;=Listeler!$E$7,"Yaklaşıyor","Geçerli"))))</f>
        <v/>
      </c>
      <c r="K241" s="50"/>
    </row>
    <row r="242" customFormat="false" ht="15" hidden="false" customHeight="false" outlineLevel="0" collapsed="false">
      <c r="A242" s="50"/>
      <c r="B242" s="50"/>
      <c r="C242" s="50"/>
      <c r="D242" s="50"/>
      <c r="E242" s="50"/>
      <c r="F242" s="51"/>
      <c r="G242" s="50"/>
      <c r="H242" s="61" t="str">
        <f aca="false">IF(OR(F242="",G242=0,G242=""),"",EDATE(F242,G242))</f>
        <v/>
      </c>
      <c r="I242" s="62" t="str">
        <f aca="false">IF(H242="","",H242-Listeler!$E$5)</f>
        <v/>
      </c>
      <c r="J242" s="52" t="str">
        <f aca="false">IF(F242="","",IF(H242="","Süresiz",IF(I242&lt;0,"Süresi doldu",IF(I242&lt;=Listeler!$E$7,"Yaklaşıyor","Geçerli"))))</f>
        <v/>
      </c>
      <c r="K242" s="50"/>
    </row>
    <row r="243" customFormat="false" ht="15" hidden="false" customHeight="false" outlineLevel="0" collapsed="false">
      <c r="A243" s="50"/>
      <c r="B243" s="50"/>
      <c r="C243" s="50"/>
      <c r="D243" s="50"/>
      <c r="E243" s="50"/>
      <c r="F243" s="51"/>
      <c r="G243" s="50"/>
      <c r="H243" s="61" t="str">
        <f aca="false">IF(OR(F243="",G243=0,G243=""),"",EDATE(F243,G243))</f>
        <v/>
      </c>
      <c r="I243" s="62" t="str">
        <f aca="false">IF(H243="","",H243-Listeler!$E$5)</f>
        <v/>
      </c>
      <c r="J243" s="52" t="str">
        <f aca="false">IF(F243="","",IF(H243="","Süresiz",IF(I243&lt;0,"Süresi doldu",IF(I243&lt;=Listeler!$E$7,"Yaklaşıyor","Geçerli"))))</f>
        <v/>
      </c>
      <c r="K243" s="50"/>
    </row>
    <row r="244" customFormat="false" ht="15" hidden="false" customHeight="false" outlineLevel="0" collapsed="false">
      <c r="A244" s="50"/>
      <c r="B244" s="50"/>
      <c r="C244" s="50"/>
      <c r="D244" s="50"/>
      <c r="E244" s="50"/>
      <c r="F244" s="51"/>
      <c r="G244" s="50"/>
      <c r="H244" s="61" t="str">
        <f aca="false">IF(OR(F244="",G244=0,G244=""),"",EDATE(F244,G244))</f>
        <v/>
      </c>
      <c r="I244" s="62" t="str">
        <f aca="false">IF(H244="","",H244-Listeler!$E$5)</f>
        <v/>
      </c>
      <c r="J244" s="52" t="str">
        <f aca="false">IF(F244="","",IF(H244="","Süresiz",IF(I244&lt;0,"Süresi doldu",IF(I244&lt;=Listeler!$E$7,"Yaklaşıyor","Geçerli"))))</f>
        <v/>
      </c>
      <c r="K244" s="50"/>
    </row>
    <row r="245" customFormat="false" ht="15" hidden="false" customHeight="false" outlineLevel="0" collapsed="false">
      <c r="A245" s="50"/>
      <c r="B245" s="50"/>
      <c r="C245" s="50"/>
      <c r="D245" s="50"/>
      <c r="E245" s="50"/>
      <c r="F245" s="51"/>
      <c r="G245" s="50"/>
      <c r="H245" s="61" t="str">
        <f aca="false">IF(OR(F245="",G245=0,G245=""),"",EDATE(F245,G245))</f>
        <v/>
      </c>
      <c r="I245" s="62" t="str">
        <f aca="false">IF(H245="","",H245-Listeler!$E$5)</f>
        <v/>
      </c>
      <c r="J245" s="52" t="str">
        <f aca="false">IF(F245="","",IF(H245="","Süresiz",IF(I245&lt;0,"Süresi doldu",IF(I245&lt;=Listeler!$E$7,"Yaklaşıyor","Geçerli"))))</f>
        <v/>
      </c>
      <c r="K245" s="50"/>
    </row>
    <row r="246" customFormat="false" ht="15" hidden="false" customHeight="false" outlineLevel="0" collapsed="false">
      <c r="A246" s="50"/>
      <c r="B246" s="50"/>
      <c r="C246" s="50"/>
      <c r="D246" s="50"/>
      <c r="E246" s="50"/>
      <c r="F246" s="51"/>
      <c r="G246" s="50"/>
      <c r="H246" s="61" t="str">
        <f aca="false">IF(OR(F246="",G246=0,G246=""),"",EDATE(F246,G246))</f>
        <v/>
      </c>
      <c r="I246" s="62" t="str">
        <f aca="false">IF(H246="","",H246-Listeler!$E$5)</f>
        <v/>
      </c>
      <c r="J246" s="52" t="str">
        <f aca="false">IF(F246="","",IF(H246="","Süresiz",IF(I246&lt;0,"Süresi doldu",IF(I246&lt;=Listeler!$E$7,"Yaklaşıyor","Geçerli"))))</f>
        <v/>
      </c>
      <c r="K246" s="50"/>
    </row>
    <row r="247" customFormat="false" ht="15" hidden="false" customHeight="false" outlineLevel="0" collapsed="false">
      <c r="A247" s="50"/>
      <c r="B247" s="50"/>
      <c r="C247" s="50"/>
      <c r="D247" s="50"/>
      <c r="E247" s="50"/>
      <c r="F247" s="51"/>
      <c r="G247" s="50"/>
      <c r="H247" s="61" t="str">
        <f aca="false">IF(OR(F247="",G247=0,G247=""),"",EDATE(F247,G247))</f>
        <v/>
      </c>
      <c r="I247" s="62" t="str">
        <f aca="false">IF(H247="","",H247-Listeler!$E$5)</f>
        <v/>
      </c>
      <c r="J247" s="52" t="str">
        <f aca="false">IF(F247="","",IF(H247="","Süresiz",IF(I247&lt;0,"Süresi doldu",IF(I247&lt;=Listeler!$E$7,"Yaklaşıyor","Geçerli"))))</f>
        <v/>
      </c>
      <c r="K247" s="50"/>
    </row>
    <row r="248" customFormat="false" ht="15" hidden="false" customHeight="false" outlineLevel="0" collapsed="false">
      <c r="A248" s="50"/>
      <c r="B248" s="50"/>
      <c r="C248" s="50"/>
      <c r="D248" s="50"/>
      <c r="E248" s="50"/>
      <c r="F248" s="51"/>
      <c r="G248" s="50"/>
      <c r="H248" s="61" t="str">
        <f aca="false">IF(OR(F248="",G248=0,G248=""),"",EDATE(F248,G248))</f>
        <v/>
      </c>
      <c r="I248" s="62" t="str">
        <f aca="false">IF(H248="","",H248-Listeler!$E$5)</f>
        <v/>
      </c>
      <c r="J248" s="52" t="str">
        <f aca="false">IF(F248="","",IF(H248="","Süresiz",IF(I248&lt;0,"Süresi doldu",IF(I248&lt;=Listeler!$E$7,"Yaklaşıyor","Geçerli"))))</f>
        <v/>
      </c>
      <c r="K248" s="50"/>
    </row>
    <row r="249" customFormat="false" ht="15" hidden="false" customHeight="false" outlineLevel="0" collapsed="false">
      <c r="A249" s="50"/>
      <c r="B249" s="50"/>
      <c r="C249" s="50"/>
      <c r="D249" s="50"/>
      <c r="E249" s="50"/>
      <c r="F249" s="51"/>
      <c r="G249" s="50"/>
      <c r="H249" s="61" t="str">
        <f aca="false">IF(OR(F249="",G249=0,G249=""),"",EDATE(F249,G249))</f>
        <v/>
      </c>
      <c r="I249" s="62" t="str">
        <f aca="false">IF(H249="","",H249-Listeler!$E$5)</f>
        <v/>
      </c>
      <c r="J249" s="52" t="str">
        <f aca="false">IF(F249="","",IF(H249="","Süresiz",IF(I249&lt;0,"Süresi doldu",IF(I249&lt;=Listeler!$E$7,"Yaklaşıyor","Geçerli"))))</f>
        <v/>
      </c>
      <c r="K249" s="50"/>
    </row>
    <row r="250" customFormat="false" ht="15" hidden="false" customHeight="false" outlineLevel="0" collapsed="false">
      <c r="A250" s="50"/>
      <c r="B250" s="50"/>
      <c r="C250" s="50"/>
      <c r="D250" s="50"/>
      <c r="E250" s="50"/>
      <c r="F250" s="51"/>
      <c r="G250" s="50"/>
      <c r="H250" s="61" t="str">
        <f aca="false">IF(OR(F250="",G250=0,G250=""),"",EDATE(F250,G250))</f>
        <v/>
      </c>
      <c r="I250" s="62" t="str">
        <f aca="false">IF(H250="","",H250-Listeler!$E$5)</f>
        <v/>
      </c>
      <c r="J250" s="52" t="str">
        <f aca="false">IF(F250="","",IF(H250="","Süresiz",IF(I250&lt;0,"Süresi doldu",IF(I250&lt;=Listeler!$E$7,"Yaklaşıyor","Geçerli"))))</f>
        <v/>
      </c>
      <c r="K250" s="50"/>
    </row>
    <row r="251" customFormat="false" ht="15" hidden="false" customHeight="false" outlineLevel="0" collapsed="false">
      <c r="A251" s="50"/>
      <c r="B251" s="50"/>
      <c r="C251" s="50"/>
      <c r="D251" s="50"/>
      <c r="E251" s="50"/>
      <c r="F251" s="51"/>
      <c r="G251" s="50"/>
      <c r="H251" s="61" t="str">
        <f aca="false">IF(OR(F251="",G251=0,G251=""),"",EDATE(F251,G251))</f>
        <v/>
      </c>
      <c r="I251" s="62" t="str">
        <f aca="false">IF(H251="","",H251-Listeler!$E$5)</f>
        <v/>
      </c>
      <c r="J251" s="52" t="str">
        <f aca="false">IF(F251="","",IF(H251="","Süresiz",IF(I251&lt;0,"Süresi doldu",IF(I251&lt;=Listeler!$E$7,"Yaklaşıyor","Geçerli"))))</f>
        <v/>
      </c>
      <c r="K251" s="50"/>
    </row>
    <row r="252" customFormat="false" ht="15" hidden="false" customHeight="false" outlineLevel="0" collapsed="false">
      <c r="A252" s="50"/>
      <c r="B252" s="50"/>
      <c r="C252" s="50"/>
      <c r="D252" s="50"/>
      <c r="E252" s="50"/>
      <c r="F252" s="51"/>
      <c r="G252" s="50"/>
      <c r="H252" s="61" t="str">
        <f aca="false">IF(OR(F252="",G252=0,G252=""),"",EDATE(F252,G252))</f>
        <v/>
      </c>
      <c r="I252" s="62" t="str">
        <f aca="false">IF(H252="","",H252-Listeler!$E$5)</f>
        <v/>
      </c>
      <c r="J252" s="52" t="str">
        <f aca="false">IF(F252="","",IF(H252="","Süresiz",IF(I252&lt;0,"Süresi doldu",IF(I252&lt;=Listeler!$E$7,"Yaklaşıyor","Geçerli"))))</f>
        <v/>
      </c>
      <c r="K252" s="50"/>
    </row>
    <row r="253" customFormat="false" ht="15" hidden="false" customHeight="false" outlineLevel="0" collapsed="false">
      <c r="A253" s="50"/>
      <c r="B253" s="50"/>
      <c r="C253" s="50"/>
      <c r="D253" s="50"/>
      <c r="E253" s="50"/>
      <c r="F253" s="51"/>
      <c r="G253" s="50"/>
      <c r="H253" s="61" t="str">
        <f aca="false">IF(OR(F253="",G253=0,G253=""),"",EDATE(F253,G253))</f>
        <v/>
      </c>
      <c r="I253" s="62" t="str">
        <f aca="false">IF(H253="","",H253-Listeler!$E$5)</f>
        <v/>
      </c>
      <c r="J253" s="52" t="str">
        <f aca="false">IF(F253="","",IF(H253="","Süresiz",IF(I253&lt;0,"Süresi doldu",IF(I253&lt;=Listeler!$E$7,"Yaklaşıyor","Geçerli"))))</f>
        <v/>
      </c>
      <c r="K253" s="50"/>
    </row>
    <row r="254" customFormat="false" ht="15" hidden="false" customHeight="false" outlineLevel="0" collapsed="false">
      <c r="A254" s="50"/>
      <c r="B254" s="50"/>
      <c r="C254" s="50"/>
      <c r="D254" s="50"/>
      <c r="E254" s="50"/>
      <c r="F254" s="51"/>
      <c r="G254" s="50"/>
      <c r="H254" s="61" t="str">
        <f aca="false">IF(OR(F254="",G254=0,G254=""),"",EDATE(F254,G254))</f>
        <v/>
      </c>
      <c r="I254" s="62" t="str">
        <f aca="false">IF(H254="","",H254-Listeler!$E$5)</f>
        <v/>
      </c>
      <c r="J254" s="52" t="str">
        <f aca="false">IF(F254="","",IF(H254="","Süresiz",IF(I254&lt;0,"Süresi doldu",IF(I254&lt;=Listeler!$E$7,"Yaklaşıyor","Geçerli"))))</f>
        <v/>
      </c>
      <c r="K254" s="50"/>
    </row>
    <row r="255" customFormat="false" ht="15" hidden="false" customHeight="false" outlineLevel="0" collapsed="false">
      <c r="A255" s="50"/>
      <c r="B255" s="50"/>
      <c r="C255" s="50"/>
      <c r="D255" s="50"/>
      <c r="E255" s="50"/>
      <c r="F255" s="51"/>
      <c r="G255" s="50"/>
      <c r="H255" s="61" t="str">
        <f aca="false">IF(OR(F255="",G255=0,G255=""),"",EDATE(F255,G255))</f>
        <v/>
      </c>
      <c r="I255" s="62" t="str">
        <f aca="false">IF(H255="","",H255-Listeler!$E$5)</f>
        <v/>
      </c>
      <c r="J255" s="52" t="str">
        <f aca="false">IF(F255="","",IF(H255="","Süresiz",IF(I255&lt;0,"Süresi doldu",IF(I255&lt;=Listeler!$E$7,"Yaklaşıyor","Geçerli"))))</f>
        <v/>
      </c>
      <c r="K255" s="50"/>
    </row>
    <row r="256" customFormat="false" ht="15" hidden="false" customHeight="false" outlineLevel="0" collapsed="false">
      <c r="A256" s="50"/>
      <c r="B256" s="50"/>
      <c r="C256" s="50"/>
      <c r="D256" s="50"/>
      <c r="E256" s="50"/>
      <c r="F256" s="51"/>
      <c r="G256" s="50"/>
      <c r="H256" s="61" t="str">
        <f aca="false">IF(OR(F256="",G256=0,G256=""),"",EDATE(F256,G256))</f>
        <v/>
      </c>
      <c r="I256" s="62" t="str">
        <f aca="false">IF(H256="","",H256-Listeler!$E$5)</f>
        <v/>
      </c>
      <c r="J256" s="52" t="str">
        <f aca="false">IF(F256="","",IF(H256="","Süresiz",IF(I256&lt;0,"Süresi doldu",IF(I256&lt;=Listeler!$E$7,"Yaklaşıyor","Geçerli"))))</f>
        <v/>
      </c>
      <c r="K256" s="50"/>
    </row>
    <row r="257" customFormat="false" ht="15" hidden="false" customHeight="false" outlineLevel="0" collapsed="false">
      <c r="A257" s="50"/>
      <c r="B257" s="50"/>
      <c r="C257" s="50"/>
      <c r="D257" s="50"/>
      <c r="E257" s="50"/>
      <c r="F257" s="51"/>
      <c r="G257" s="50"/>
      <c r="H257" s="61" t="str">
        <f aca="false">IF(OR(F257="",G257=0,G257=""),"",EDATE(F257,G257))</f>
        <v/>
      </c>
      <c r="I257" s="62" t="str">
        <f aca="false">IF(H257="","",H257-Listeler!$E$5)</f>
        <v/>
      </c>
      <c r="J257" s="52" t="str">
        <f aca="false">IF(F257="","",IF(H257="","Süresiz",IF(I257&lt;0,"Süresi doldu",IF(I257&lt;=Listeler!$E$7,"Yaklaşıyor","Geçerli"))))</f>
        <v/>
      </c>
      <c r="K257" s="50"/>
    </row>
    <row r="258" customFormat="false" ht="15" hidden="false" customHeight="false" outlineLevel="0" collapsed="false">
      <c r="A258" s="50"/>
      <c r="B258" s="50"/>
      <c r="C258" s="50"/>
      <c r="D258" s="50"/>
      <c r="E258" s="50"/>
      <c r="F258" s="51"/>
      <c r="G258" s="50"/>
      <c r="H258" s="61" t="str">
        <f aca="false">IF(OR(F258="",G258=0,G258=""),"",EDATE(F258,G258))</f>
        <v/>
      </c>
      <c r="I258" s="62" t="str">
        <f aca="false">IF(H258="","",H258-Listeler!$E$5)</f>
        <v/>
      </c>
      <c r="J258" s="52" t="str">
        <f aca="false">IF(F258="","",IF(H258="","Süresiz",IF(I258&lt;0,"Süresi doldu",IF(I258&lt;=Listeler!$E$7,"Yaklaşıyor","Geçerli"))))</f>
        <v/>
      </c>
      <c r="K258" s="50"/>
    </row>
    <row r="259" customFormat="false" ht="15" hidden="false" customHeight="false" outlineLevel="0" collapsed="false">
      <c r="A259" s="50"/>
      <c r="B259" s="50"/>
      <c r="C259" s="50"/>
      <c r="D259" s="50"/>
      <c r="E259" s="50"/>
      <c r="F259" s="51"/>
      <c r="G259" s="50"/>
      <c r="H259" s="61" t="str">
        <f aca="false">IF(OR(F259="",G259=0,G259=""),"",EDATE(F259,G259))</f>
        <v/>
      </c>
      <c r="I259" s="62" t="str">
        <f aca="false">IF(H259="","",H259-Listeler!$E$5)</f>
        <v/>
      </c>
      <c r="J259" s="52" t="str">
        <f aca="false">IF(F259="","",IF(H259="","Süresiz",IF(I259&lt;0,"Süresi doldu",IF(I259&lt;=Listeler!$E$7,"Yaklaşıyor","Geçerli"))))</f>
        <v/>
      </c>
      <c r="K259" s="50"/>
    </row>
    <row r="260" customFormat="false" ht="15" hidden="false" customHeight="false" outlineLevel="0" collapsed="false">
      <c r="A260" s="50"/>
      <c r="B260" s="50"/>
      <c r="C260" s="50"/>
      <c r="D260" s="50"/>
      <c r="E260" s="50"/>
      <c r="F260" s="51"/>
      <c r="G260" s="50"/>
      <c r="H260" s="61" t="str">
        <f aca="false">IF(OR(F260="",G260=0,G260=""),"",EDATE(F260,G260))</f>
        <v/>
      </c>
      <c r="I260" s="62" t="str">
        <f aca="false">IF(H260="","",H260-Listeler!$E$5)</f>
        <v/>
      </c>
      <c r="J260" s="52" t="str">
        <f aca="false">IF(F260="","",IF(H260="","Süresiz",IF(I260&lt;0,"Süresi doldu",IF(I260&lt;=Listeler!$E$7,"Yaklaşıyor","Geçerli"))))</f>
        <v/>
      </c>
      <c r="K260" s="50"/>
    </row>
    <row r="261" customFormat="false" ht="15" hidden="false" customHeight="false" outlineLevel="0" collapsed="false">
      <c r="A261" s="50"/>
      <c r="B261" s="50"/>
      <c r="C261" s="50"/>
      <c r="D261" s="50"/>
      <c r="E261" s="50"/>
      <c r="F261" s="51"/>
      <c r="G261" s="50"/>
      <c r="H261" s="61" t="str">
        <f aca="false">IF(OR(F261="",G261=0,G261=""),"",EDATE(F261,G261))</f>
        <v/>
      </c>
      <c r="I261" s="62" t="str">
        <f aca="false">IF(H261="","",H261-Listeler!$E$5)</f>
        <v/>
      </c>
      <c r="J261" s="52" t="str">
        <f aca="false">IF(F261="","",IF(H261="","Süresiz",IF(I261&lt;0,"Süresi doldu",IF(I261&lt;=Listeler!$E$7,"Yaklaşıyor","Geçerli"))))</f>
        <v/>
      </c>
      <c r="K261" s="50"/>
    </row>
    <row r="262" customFormat="false" ht="15" hidden="false" customHeight="false" outlineLevel="0" collapsed="false">
      <c r="A262" s="50"/>
      <c r="B262" s="50"/>
      <c r="C262" s="50"/>
      <c r="D262" s="50"/>
      <c r="E262" s="50"/>
      <c r="F262" s="51"/>
      <c r="G262" s="50"/>
      <c r="H262" s="61" t="str">
        <f aca="false">IF(OR(F262="",G262=0,G262=""),"",EDATE(F262,G262))</f>
        <v/>
      </c>
      <c r="I262" s="62" t="str">
        <f aca="false">IF(H262="","",H262-Listeler!$E$5)</f>
        <v/>
      </c>
      <c r="J262" s="52" t="str">
        <f aca="false">IF(F262="","",IF(H262="","Süresiz",IF(I262&lt;0,"Süresi doldu",IF(I262&lt;=Listeler!$E$7,"Yaklaşıyor","Geçerli"))))</f>
        <v/>
      </c>
      <c r="K262" s="50"/>
    </row>
    <row r="263" customFormat="false" ht="15" hidden="false" customHeight="false" outlineLevel="0" collapsed="false">
      <c r="A263" s="50"/>
      <c r="B263" s="50"/>
      <c r="C263" s="50"/>
      <c r="D263" s="50"/>
      <c r="E263" s="50"/>
      <c r="F263" s="51"/>
      <c r="G263" s="50"/>
      <c r="H263" s="61" t="str">
        <f aca="false">IF(OR(F263="",G263=0,G263=""),"",EDATE(F263,G263))</f>
        <v/>
      </c>
      <c r="I263" s="62" t="str">
        <f aca="false">IF(H263="","",H263-Listeler!$E$5)</f>
        <v/>
      </c>
      <c r="J263" s="52" t="str">
        <f aca="false">IF(F263="","",IF(H263="","Süresiz",IF(I263&lt;0,"Süresi doldu",IF(I263&lt;=Listeler!$E$7,"Yaklaşıyor","Geçerli"))))</f>
        <v/>
      </c>
      <c r="K263" s="50"/>
    </row>
    <row r="264" customFormat="false" ht="15" hidden="false" customHeight="false" outlineLevel="0" collapsed="false">
      <c r="A264" s="50"/>
      <c r="B264" s="50"/>
      <c r="C264" s="50"/>
      <c r="D264" s="50"/>
      <c r="E264" s="50"/>
      <c r="F264" s="51"/>
      <c r="G264" s="50"/>
      <c r="H264" s="61" t="str">
        <f aca="false">IF(OR(F264="",G264=0,G264=""),"",EDATE(F264,G264))</f>
        <v/>
      </c>
      <c r="I264" s="62" t="str">
        <f aca="false">IF(H264="","",H264-Listeler!$E$5)</f>
        <v/>
      </c>
      <c r="J264" s="52" t="str">
        <f aca="false">IF(F264="","",IF(H264="","Süresiz",IF(I264&lt;0,"Süresi doldu",IF(I264&lt;=Listeler!$E$7,"Yaklaşıyor","Geçerli"))))</f>
        <v/>
      </c>
      <c r="K264" s="50"/>
    </row>
    <row r="265" customFormat="false" ht="15" hidden="false" customHeight="false" outlineLevel="0" collapsed="false">
      <c r="A265" s="50"/>
      <c r="B265" s="50"/>
      <c r="C265" s="50"/>
      <c r="D265" s="50"/>
      <c r="E265" s="50"/>
      <c r="F265" s="51"/>
      <c r="G265" s="50"/>
      <c r="H265" s="61" t="str">
        <f aca="false">IF(OR(F265="",G265=0,G265=""),"",EDATE(F265,G265))</f>
        <v/>
      </c>
      <c r="I265" s="62" t="str">
        <f aca="false">IF(H265="","",H265-Listeler!$E$5)</f>
        <v/>
      </c>
      <c r="J265" s="52" t="str">
        <f aca="false">IF(F265="","",IF(H265="","Süresiz",IF(I265&lt;0,"Süresi doldu",IF(I265&lt;=Listeler!$E$7,"Yaklaşıyor","Geçerli"))))</f>
        <v/>
      </c>
      <c r="K265" s="50"/>
    </row>
    <row r="266" customFormat="false" ht="15" hidden="false" customHeight="false" outlineLevel="0" collapsed="false">
      <c r="A266" s="50"/>
      <c r="B266" s="50"/>
      <c r="C266" s="50"/>
      <c r="D266" s="50"/>
      <c r="E266" s="50"/>
      <c r="F266" s="51"/>
      <c r="G266" s="50"/>
      <c r="H266" s="61" t="str">
        <f aca="false">IF(OR(F266="",G266=0,G266=""),"",EDATE(F266,G266))</f>
        <v/>
      </c>
      <c r="I266" s="62" t="str">
        <f aca="false">IF(H266="","",H266-Listeler!$E$5)</f>
        <v/>
      </c>
      <c r="J266" s="52" t="str">
        <f aca="false">IF(F266="","",IF(H266="","Süresiz",IF(I266&lt;0,"Süresi doldu",IF(I266&lt;=Listeler!$E$7,"Yaklaşıyor","Geçerli"))))</f>
        <v/>
      </c>
      <c r="K266" s="50"/>
    </row>
    <row r="267" customFormat="false" ht="15" hidden="false" customHeight="false" outlineLevel="0" collapsed="false">
      <c r="A267" s="50"/>
      <c r="B267" s="50"/>
      <c r="C267" s="50"/>
      <c r="D267" s="50"/>
      <c r="E267" s="50"/>
      <c r="F267" s="51"/>
      <c r="G267" s="50"/>
      <c r="H267" s="61" t="str">
        <f aca="false">IF(OR(F267="",G267=0,G267=""),"",EDATE(F267,G267))</f>
        <v/>
      </c>
      <c r="I267" s="62" t="str">
        <f aca="false">IF(H267="","",H267-Listeler!$E$5)</f>
        <v/>
      </c>
      <c r="J267" s="52" t="str">
        <f aca="false">IF(F267="","",IF(H267="","Süresiz",IF(I267&lt;0,"Süresi doldu",IF(I267&lt;=Listeler!$E$7,"Yaklaşıyor","Geçerli"))))</f>
        <v/>
      </c>
      <c r="K267" s="50"/>
    </row>
    <row r="268" customFormat="false" ht="15" hidden="false" customHeight="false" outlineLevel="0" collapsed="false">
      <c r="A268" s="50"/>
      <c r="B268" s="50"/>
      <c r="C268" s="50"/>
      <c r="D268" s="50"/>
      <c r="E268" s="50"/>
      <c r="F268" s="51"/>
      <c r="G268" s="50"/>
      <c r="H268" s="61" t="str">
        <f aca="false">IF(OR(F268="",G268=0,G268=""),"",EDATE(F268,G268))</f>
        <v/>
      </c>
      <c r="I268" s="62" t="str">
        <f aca="false">IF(H268="","",H268-Listeler!$E$5)</f>
        <v/>
      </c>
      <c r="J268" s="52" t="str">
        <f aca="false">IF(F268="","",IF(H268="","Süresiz",IF(I268&lt;0,"Süresi doldu",IF(I268&lt;=Listeler!$E$7,"Yaklaşıyor","Geçerli"))))</f>
        <v/>
      </c>
      <c r="K268" s="50"/>
    </row>
    <row r="269" customFormat="false" ht="15" hidden="false" customHeight="false" outlineLevel="0" collapsed="false">
      <c r="A269" s="50"/>
      <c r="B269" s="50"/>
      <c r="C269" s="50"/>
      <c r="D269" s="50"/>
      <c r="E269" s="50"/>
      <c r="F269" s="51"/>
      <c r="G269" s="50"/>
      <c r="H269" s="61" t="str">
        <f aca="false">IF(OR(F269="",G269=0,G269=""),"",EDATE(F269,G269))</f>
        <v/>
      </c>
      <c r="I269" s="62" t="str">
        <f aca="false">IF(H269="","",H269-Listeler!$E$5)</f>
        <v/>
      </c>
      <c r="J269" s="52" t="str">
        <f aca="false">IF(F269="","",IF(H269="","Süresiz",IF(I269&lt;0,"Süresi doldu",IF(I269&lt;=Listeler!$E$7,"Yaklaşıyor","Geçerli"))))</f>
        <v/>
      </c>
      <c r="K269" s="50"/>
    </row>
    <row r="270" customFormat="false" ht="15" hidden="false" customHeight="false" outlineLevel="0" collapsed="false">
      <c r="A270" s="50"/>
      <c r="B270" s="50"/>
      <c r="C270" s="50"/>
      <c r="D270" s="50"/>
      <c r="E270" s="50"/>
      <c r="F270" s="51"/>
      <c r="G270" s="50"/>
      <c r="H270" s="61" t="str">
        <f aca="false">IF(OR(F270="",G270=0,G270=""),"",EDATE(F270,G270))</f>
        <v/>
      </c>
      <c r="I270" s="62" t="str">
        <f aca="false">IF(H270="","",H270-Listeler!$E$5)</f>
        <v/>
      </c>
      <c r="J270" s="52" t="str">
        <f aca="false">IF(F270="","",IF(H270="","Süresiz",IF(I270&lt;0,"Süresi doldu",IF(I270&lt;=Listeler!$E$7,"Yaklaşıyor","Geçerli"))))</f>
        <v/>
      </c>
      <c r="K270" s="50"/>
    </row>
    <row r="271" customFormat="false" ht="15" hidden="false" customHeight="false" outlineLevel="0" collapsed="false">
      <c r="A271" s="50"/>
      <c r="B271" s="50"/>
      <c r="C271" s="50"/>
      <c r="D271" s="50"/>
      <c r="E271" s="50"/>
      <c r="F271" s="51"/>
      <c r="G271" s="50"/>
      <c r="H271" s="61" t="str">
        <f aca="false">IF(OR(F271="",G271=0,G271=""),"",EDATE(F271,G271))</f>
        <v/>
      </c>
      <c r="I271" s="62" t="str">
        <f aca="false">IF(H271="","",H271-Listeler!$E$5)</f>
        <v/>
      </c>
      <c r="J271" s="52" t="str">
        <f aca="false">IF(F271="","",IF(H271="","Süresiz",IF(I271&lt;0,"Süresi doldu",IF(I271&lt;=Listeler!$E$7,"Yaklaşıyor","Geçerli"))))</f>
        <v/>
      </c>
      <c r="K271" s="50"/>
    </row>
    <row r="272" customFormat="false" ht="15" hidden="false" customHeight="false" outlineLevel="0" collapsed="false">
      <c r="A272" s="50"/>
      <c r="B272" s="50"/>
      <c r="C272" s="50"/>
      <c r="D272" s="50"/>
      <c r="E272" s="50"/>
      <c r="F272" s="51"/>
      <c r="G272" s="50"/>
      <c r="H272" s="61" t="str">
        <f aca="false">IF(OR(F272="",G272=0,G272=""),"",EDATE(F272,G272))</f>
        <v/>
      </c>
      <c r="I272" s="62" t="str">
        <f aca="false">IF(H272="","",H272-Listeler!$E$5)</f>
        <v/>
      </c>
      <c r="J272" s="52" t="str">
        <f aca="false">IF(F272="","",IF(H272="","Süresiz",IF(I272&lt;0,"Süresi doldu",IF(I272&lt;=Listeler!$E$7,"Yaklaşıyor","Geçerli"))))</f>
        <v/>
      </c>
      <c r="K272" s="50"/>
    </row>
    <row r="273" customFormat="false" ht="15" hidden="false" customHeight="false" outlineLevel="0" collapsed="false">
      <c r="A273" s="50"/>
      <c r="B273" s="50"/>
      <c r="C273" s="50"/>
      <c r="D273" s="50"/>
      <c r="E273" s="50"/>
      <c r="F273" s="51"/>
      <c r="G273" s="50"/>
      <c r="H273" s="61" t="str">
        <f aca="false">IF(OR(F273="",G273=0,G273=""),"",EDATE(F273,G273))</f>
        <v/>
      </c>
      <c r="I273" s="62" t="str">
        <f aca="false">IF(H273="","",H273-Listeler!$E$5)</f>
        <v/>
      </c>
      <c r="J273" s="52" t="str">
        <f aca="false">IF(F273="","",IF(H273="","Süresiz",IF(I273&lt;0,"Süresi doldu",IF(I273&lt;=Listeler!$E$7,"Yaklaşıyor","Geçerli"))))</f>
        <v/>
      </c>
      <c r="K273" s="50"/>
    </row>
    <row r="274" customFormat="false" ht="15" hidden="false" customHeight="false" outlineLevel="0" collapsed="false">
      <c r="A274" s="50"/>
      <c r="B274" s="50"/>
      <c r="C274" s="50"/>
      <c r="D274" s="50"/>
      <c r="E274" s="50"/>
      <c r="F274" s="51"/>
      <c r="G274" s="50"/>
      <c r="H274" s="61" t="str">
        <f aca="false">IF(OR(F274="",G274=0,G274=""),"",EDATE(F274,G274))</f>
        <v/>
      </c>
      <c r="I274" s="62" t="str">
        <f aca="false">IF(H274="","",H274-Listeler!$E$5)</f>
        <v/>
      </c>
      <c r="J274" s="52" t="str">
        <f aca="false">IF(F274="","",IF(H274="","Süresiz",IF(I274&lt;0,"Süresi doldu",IF(I274&lt;=Listeler!$E$7,"Yaklaşıyor","Geçerli"))))</f>
        <v/>
      </c>
      <c r="K274" s="50"/>
    </row>
    <row r="275" customFormat="false" ht="15" hidden="false" customHeight="false" outlineLevel="0" collapsed="false">
      <c r="A275" s="50"/>
      <c r="B275" s="50"/>
      <c r="C275" s="50"/>
      <c r="D275" s="50"/>
      <c r="E275" s="50"/>
      <c r="F275" s="51"/>
      <c r="G275" s="50"/>
      <c r="H275" s="61" t="str">
        <f aca="false">IF(OR(F275="",G275=0,G275=""),"",EDATE(F275,G275))</f>
        <v/>
      </c>
      <c r="I275" s="62" t="str">
        <f aca="false">IF(H275="","",H275-Listeler!$E$5)</f>
        <v/>
      </c>
      <c r="J275" s="52" t="str">
        <f aca="false">IF(F275="","",IF(H275="","Süresiz",IF(I275&lt;0,"Süresi doldu",IF(I275&lt;=Listeler!$E$7,"Yaklaşıyor","Geçerli"))))</f>
        <v/>
      </c>
      <c r="K275" s="50"/>
    </row>
    <row r="276" customFormat="false" ht="15" hidden="false" customHeight="false" outlineLevel="0" collapsed="false">
      <c r="A276" s="50"/>
      <c r="B276" s="50"/>
      <c r="C276" s="50"/>
      <c r="D276" s="50"/>
      <c r="E276" s="50"/>
      <c r="F276" s="51"/>
      <c r="G276" s="50"/>
      <c r="H276" s="61" t="str">
        <f aca="false">IF(OR(F276="",G276=0,G276=""),"",EDATE(F276,G276))</f>
        <v/>
      </c>
      <c r="I276" s="62" t="str">
        <f aca="false">IF(H276="","",H276-Listeler!$E$5)</f>
        <v/>
      </c>
      <c r="J276" s="52" t="str">
        <f aca="false">IF(F276="","",IF(H276="","Süresiz",IF(I276&lt;0,"Süresi doldu",IF(I276&lt;=Listeler!$E$7,"Yaklaşıyor","Geçerli"))))</f>
        <v/>
      </c>
      <c r="K276" s="50"/>
    </row>
    <row r="277" customFormat="false" ht="15" hidden="false" customHeight="false" outlineLevel="0" collapsed="false">
      <c r="A277" s="50"/>
      <c r="B277" s="50"/>
      <c r="C277" s="50"/>
      <c r="D277" s="50"/>
      <c r="E277" s="50"/>
      <c r="F277" s="51"/>
      <c r="G277" s="50"/>
      <c r="H277" s="61" t="str">
        <f aca="false">IF(OR(F277="",G277=0,G277=""),"",EDATE(F277,G277))</f>
        <v/>
      </c>
      <c r="I277" s="62" t="str">
        <f aca="false">IF(H277="","",H277-Listeler!$E$5)</f>
        <v/>
      </c>
      <c r="J277" s="52" t="str">
        <f aca="false">IF(F277="","",IF(H277="","Süresiz",IF(I277&lt;0,"Süresi doldu",IF(I277&lt;=Listeler!$E$7,"Yaklaşıyor","Geçerli"))))</f>
        <v/>
      </c>
      <c r="K277" s="50"/>
    </row>
    <row r="278" customFormat="false" ht="15" hidden="false" customHeight="false" outlineLevel="0" collapsed="false">
      <c r="A278" s="50"/>
      <c r="B278" s="50"/>
      <c r="C278" s="50"/>
      <c r="D278" s="50"/>
      <c r="E278" s="50"/>
      <c r="F278" s="51"/>
      <c r="G278" s="50"/>
      <c r="H278" s="61" t="str">
        <f aca="false">IF(OR(F278="",G278=0,G278=""),"",EDATE(F278,G278))</f>
        <v/>
      </c>
      <c r="I278" s="62" t="str">
        <f aca="false">IF(H278="","",H278-Listeler!$E$5)</f>
        <v/>
      </c>
      <c r="J278" s="52" t="str">
        <f aca="false">IF(F278="","",IF(H278="","Süresiz",IF(I278&lt;0,"Süresi doldu",IF(I278&lt;=Listeler!$E$7,"Yaklaşıyor","Geçerli"))))</f>
        <v/>
      </c>
      <c r="K278" s="50"/>
    </row>
    <row r="279" customFormat="false" ht="15" hidden="false" customHeight="false" outlineLevel="0" collapsed="false">
      <c r="A279" s="50"/>
      <c r="B279" s="50"/>
      <c r="C279" s="50"/>
      <c r="D279" s="50"/>
      <c r="E279" s="50"/>
      <c r="F279" s="51"/>
      <c r="G279" s="50"/>
      <c r="H279" s="61" t="str">
        <f aca="false">IF(OR(F279="",G279=0,G279=""),"",EDATE(F279,G279))</f>
        <v/>
      </c>
      <c r="I279" s="62" t="str">
        <f aca="false">IF(H279="","",H279-Listeler!$E$5)</f>
        <v/>
      </c>
      <c r="J279" s="52" t="str">
        <f aca="false">IF(F279="","",IF(H279="","Süresiz",IF(I279&lt;0,"Süresi doldu",IF(I279&lt;=Listeler!$E$7,"Yaklaşıyor","Geçerli"))))</f>
        <v/>
      </c>
      <c r="K279" s="50"/>
    </row>
    <row r="280" customFormat="false" ht="15" hidden="false" customHeight="false" outlineLevel="0" collapsed="false">
      <c r="A280" s="50"/>
      <c r="B280" s="50"/>
      <c r="C280" s="50"/>
      <c r="D280" s="50"/>
      <c r="E280" s="50"/>
      <c r="F280" s="51"/>
      <c r="G280" s="50"/>
      <c r="H280" s="61" t="str">
        <f aca="false">IF(OR(F280="",G280=0,G280=""),"",EDATE(F280,G280))</f>
        <v/>
      </c>
      <c r="I280" s="62" t="str">
        <f aca="false">IF(H280="","",H280-Listeler!$E$5)</f>
        <v/>
      </c>
      <c r="J280" s="52" t="str">
        <f aca="false">IF(F280="","",IF(H280="","Süresiz",IF(I280&lt;0,"Süresi doldu",IF(I280&lt;=Listeler!$E$7,"Yaklaşıyor","Geçerli"))))</f>
        <v/>
      </c>
      <c r="K280" s="50"/>
    </row>
    <row r="281" customFormat="false" ht="15" hidden="false" customHeight="false" outlineLevel="0" collapsed="false">
      <c r="A281" s="50"/>
      <c r="B281" s="50"/>
      <c r="C281" s="50"/>
      <c r="D281" s="50"/>
      <c r="E281" s="50"/>
      <c r="F281" s="51"/>
      <c r="G281" s="50"/>
      <c r="H281" s="61" t="str">
        <f aca="false">IF(OR(F281="",G281=0,G281=""),"",EDATE(F281,G281))</f>
        <v/>
      </c>
      <c r="I281" s="62" t="str">
        <f aca="false">IF(H281="","",H281-Listeler!$E$5)</f>
        <v/>
      </c>
      <c r="J281" s="52" t="str">
        <f aca="false">IF(F281="","",IF(H281="","Süresiz",IF(I281&lt;0,"Süresi doldu",IF(I281&lt;=Listeler!$E$7,"Yaklaşıyor","Geçerli"))))</f>
        <v/>
      </c>
      <c r="K281" s="50"/>
    </row>
    <row r="282" customFormat="false" ht="15" hidden="false" customHeight="false" outlineLevel="0" collapsed="false">
      <c r="A282" s="50"/>
      <c r="B282" s="50"/>
      <c r="C282" s="50"/>
      <c r="D282" s="50"/>
      <c r="E282" s="50"/>
      <c r="F282" s="51"/>
      <c r="G282" s="50"/>
      <c r="H282" s="61" t="str">
        <f aca="false">IF(OR(F282="",G282=0,G282=""),"",EDATE(F282,G282))</f>
        <v/>
      </c>
      <c r="I282" s="62" t="str">
        <f aca="false">IF(H282="","",H282-Listeler!$E$5)</f>
        <v/>
      </c>
      <c r="J282" s="52" t="str">
        <f aca="false">IF(F282="","",IF(H282="","Süresiz",IF(I282&lt;0,"Süresi doldu",IF(I282&lt;=Listeler!$E$7,"Yaklaşıyor","Geçerli"))))</f>
        <v/>
      </c>
      <c r="K282" s="50"/>
    </row>
    <row r="283" customFormat="false" ht="15" hidden="false" customHeight="false" outlineLevel="0" collapsed="false">
      <c r="A283" s="50"/>
      <c r="B283" s="50"/>
      <c r="C283" s="50"/>
      <c r="D283" s="50"/>
      <c r="E283" s="50"/>
      <c r="F283" s="51"/>
      <c r="G283" s="50"/>
      <c r="H283" s="61" t="str">
        <f aca="false">IF(OR(F283="",G283=0,G283=""),"",EDATE(F283,G283))</f>
        <v/>
      </c>
      <c r="I283" s="62" t="str">
        <f aca="false">IF(H283="","",H283-Listeler!$E$5)</f>
        <v/>
      </c>
      <c r="J283" s="52" t="str">
        <f aca="false">IF(F283="","",IF(H283="","Süresiz",IF(I283&lt;0,"Süresi doldu",IF(I283&lt;=Listeler!$E$7,"Yaklaşıyor","Geçerli"))))</f>
        <v/>
      </c>
      <c r="K283" s="50"/>
    </row>
    <row r="284" customFormat="false" ht="15" hidden="false" customHeight="false" outlineLevel="0" collapsed="false">
      <c r="A284" s="50"/>
      <c r="B284" s="50"/>
      <c r="C284" s="50"/>
      <c r="D284" s="50"/>
      <c r="E284" s="50"/>
      <c r="F284" s="51"/>
      <c r="G284" s="50"/>
      <c r="H284" s="61" t="str">
        <f aca="false">IF(OR(F284="",G284=0,G284=""),"",EDATE(F284,G284))</f>
        <v/>
      </c>
      <c r="I284" s="62" t="str">
        <f aca="false">IF(H284="","",H284-Listeler!$E$5)</f>
        <v/>
      </c>
      <c r="J284" s="52" t="str">
        <f aca="false">IF(F284="","",IF(H284="","Süresiz",IF(I284&lt;0,"Süresi doldu",IF(I284&lt;=Listeler!$E$7,"Yaklaşıyor","Geçerli"))))</f>
        <v/>
      </c>
      <c r="K284" s="50"/>
    </row>
    <row r="285" customFormat="false" ht="15" hidden="false" customHeight="false" outlineLevel="0" collapsed="false">
      <c r="A285" s="50"/>
      <c r="B285" s="50"/>
      <c r="C285" s="50"/>
      <c r="D285" s="50"/>
      <c r="E285" s="50"/>
      <c r="F285" s="51"/>
      <c r="G285" s="50"/>
      <c r="H285" s="61" t="str">
        <f aca="false">IF(OR(F285="",G285=0,G285=""),"",EDATE(F285,G285))</f>
        <v/>
      </c>
      <c r="I285" s="62" t="str">
        <f aca="false">IF(H285="","",H285-Listeler!$E$5)</f>
        <v/>
      </c>
      <c r="J285" s="52" t="str">
        <f aca="false">IF(F285="","",IF(H285="","Süresiz",IF(I285&lt;0,"Süresi doldu",IF(I285&lt;=Listeler!$E$7,"Yaklaşıyor","Geçerli"))))</f>
        <v/>
      </c>
      <c r="K285" s="50"/>
    </row>
    <row r="286" customFormat="false" ht="15" hidden="false" customHeight="false" outlineLevel="0" collapsed="false">
      <c r="A286" s="50"/>
      <c r="B286" s="50"/>
      <c r="C286" s="50"/>
      <c r="D286" s="50"/>
      <c r="E286" s="50"/>
      <c r="F286" s="51"/>
      <c r="G286" s="50"/>
      <c r="H286" s="61" t="str">
        <f aca="false">IF(OR(F286="",G286=0,G286=""),"",EDATE(F286,G286))</f>
        <v/>
      </c>
      <c r="I286" s="62" t="str">
        <f aca="false">IF(H286="","",H286-Listeler!$E$5)</f>
        <v/>
      </c>
      <c r="J286" s="52" t="str">
        <f aca="false">IF(F286="","",IF(H286="","Süresiz",IF(I286&lt;0,"Süresi doldu",IF(I286&lt;=Listeler!$E$7,"Yaklaşıyor","Geçerli"))))</f>
        <v/>
      </c>
      <c r="K286" s="50"/>
    </row>
    <row r="287" customFormat="false" ht="15" hidden="false" customHeight="false" outlineLevel="0" collapsed="false">
      <c r="A287" s="50"/>
      <c r="B287" s="50"/>
      <c r="C287" s="50"/>
      <c r="D287" s="50"/>
      <c r="E287" s="50"/>
      <c r="F287" s="51"/>
      <c r="G287" s="50"/>
      <c r="H287" s="61" t="str">
        <f aca="false">IF(OR(F287="",G287=0,G287=""),"",EDATE(F287,G287))</f>
        <v/>
      </c>
      <c r="I287" s="62" t="str">
        <f aca="false">IF(H287="","",H287-Listeler!$E$5)</f>
        <v/>
      </c>
      <c r="J287" s="52" t="str">
        <f aca="false">IF(F287="","",IF(H287="","Süresiz",IF(I287&lt;0,"Süresi doldu",IF(I287&lt;=Listeler!$E$7,"Yaklaşıyor","Geçerli"))))</f>
        <v/>
      </c>
      <c r="K287" s="50"/>
    </row>
    <row r="288" customFormat="false" ht="15" hidden="false" customHeight="false" outlineLevel="0" collapsed="false">
      <c r="A288" s="50"/>
      <c r="B288" s="50"/>
      <c r="C288" s="50"/>
      <c r="D288" s="50"/>
      <c r="E288" s="50"/>
      <c r="F288" s="51"/>
      <c r="G288" s="50"/>
      <c r="H288" s="61" t="str">
        <f aca="false">IF(OR(F288="",G288=0,G288=""),"",EDATE(F288,G288))</f>
        <v/>
      </c>
      <c r="I288" s="62" t="str">
        <f aca="false">IF(H288="","",H288-Listeler!$E$5)</f>
        <v/>
      </c>
      <c r="J288" s="52" t="str">
        <f aca="false">IF(F288="","",IF(H288="","Süresiz",IF(I288&lt;0,"Süresi doldu",IF(I288&lt;=Listeler!$E$7,"Yaklaşıyor","Geçerli"))))</f>
        <v/>
      </c>
      <c r="K288" s="50"/>
    </row>
    <row r="289" customFormat="false" ht="15" hidden="false" customHeight="false" outlineLevel="0" collapsed="false">
      <c r="A289" s="50"/>
      <c r="B289" s="50"/>
      <c r="C289" s="50"/>
      <c r="D289" s="50"/>
      <c r="E289" s="50"/>
      <c r="F289" s="51"/>
      <c r="G289" s="50"/>
      <c r="H289" s="61" t="str">
        <f aca="false">IF(OR(F289="",G289=0,G289=""),"",EDATE(F289,G289))</f>
        <v/>
      </c>
      <c r="I289" s="62" t="str">
        <f aca="false">IF(H289="","",H289-Listeler!$E$5)</f>
        <v/>
      </c>
      <c r="J289" s="52" t="str">
        <f aca="false">IF(F289="","",IF(H289="","Süresiz",IF(I289&lt;0,"Süresi doldu",IF(I289&lt;=Listeler!$E$7,"Yaklaşıyor","Geçerli"))))</f>
        <v/>
      </c>
      <c r="K289" s="50"/>
    </row>
    <row r="290" customFormat="false" ht="15" hidden="false" customHeight="false" outlineLevel="0" collapsed="false">
      <c r="A290" s="50"/>
      <c r="B290" s="50"/>
      <c r="C290" s="50"/>
      <c r="D290" s="50"/>
      <c r="E290" s="50"/>
      <c r="F290" s="51"/>
      <c r="G290" s="50"/>
      <c r="H290" s="61" t="str">
        <f aca="false">IF(OR(F290="",G290=0,G290=""),"",EDATE(F290,G290))</f>
        <v/>
      </c>
      <c r="I290" s="62" t="str">
        <f aca="false">IF(H290="","",H290-Listeler!$E$5)</f>
        <v/>
      </c>
      <c r="J290" s="52" t="str">
        <f aca="false">IF(F290="","",IF(H290="","Süresiz",IF(I290&lt;0,"Süresi doldu",IF(I290&lt;=Listeler!$E$7,"Yaklaşıyor","Geçerli"))))</f>
        <v/>
      </c>
      <c r="K290" s="50"/>
    </row>
    <row r="291" customFormat="false" ht="15" hidden="false" customHeight="false" outlineLevel="0" collapsed="false">
      <c r="A291" s="50"/>
      <c r="B291" s="50"/>
      <c r="C291" s="50"/>
      <c r="D291" s="50"/>
      <c r="E291" s="50"/>
      <c r="F291" s="51"/>
      <c r="G291" s="50"/>
      <c r="H291" s="61" t="str">
        <f aca="false">IF(OR(F291="",G291=0,G291=""),"",EDATE(F291,G291))</f>
        <v/>
      </c>
      <c r="I291" s="62" t="str">
        <f aca="false">IF(H291="","",H291-Listeler!$E$5)</f>
        <v/>
      </c>
      <c r="J291" s="52" t="str">
        <f aca="false">IF(F291="","",IF(H291="","Süresiz",IF(I291&lt;0,"Süresi doldu",IF(I291&lt;=Listeler!$E$7,"Yaklaşıyor","Geçerli"))))</f>
        <v/>
      </c>
      <c r="K291" s="50"/>
    </row>
    <row r="292" customFormat="false" ht="15" hidden="false" customHeight="false" outlineLevel="0" collapsed="false">
      <c r="A292" s="50"/>
      <c r="B292" s="50"/>
      <c r="C292" s="50"/>
      <c r="D292" s="50"/>
      <c r="E292" s="50"/>
      <c r="F292" s="51"/>
      <c r="G292" s="50"/>
      <c r="H292" s="61" t="str">
        <f aca="false">IF(OR(F292="",G292=0,G292=""),"",EDATE(F292,G292))</f>
        <v/>
      </c>
      <c r="I292" s="62" t="str">
        <f aca="false">IF(H292="","",H292-Listeler!$E$5)</f>
        <v/>
      </c>
      <c r="J292" s="52" t="str">
        <f aca="false">IF(F292="","",IF(H292="","Süresiz",IF(I292&lt;0,"Süresi doldu",IF(I292&lt;=Listeler!$E$7,"Yaklaşıyor","Geçerli"))))</f>
        <v/>
      </c>
      <c r="K292" s="50"/>
    </row>
    <row r="293" customFormat="false" ht="15" hidden="false" customHeight="false" outlineLevel="0" collapsed="false">
      <c r="A293" s="50"/>
      <c r="B293" s="50"/>
      <c r="C293" s="50"/>
      <c r="D293" s="50"/>
      <c r="E293" s="50"/>
      <c r="F293" s="51"/>
      <c r="G293" s="50"/>
      <c r="H293" s="61" t="str">
        <f aca="false">IF(OR(F293="",G293=0,G293=""),"",EDATE(F293,G293))</f>
        <v/>
      </c>
      <c r="I293" s="62" t="str">
        <f aca="false">IF(H293="","",H293-Listeler!$E$5)</f>
        <v/>
      </c>
      <c r="J293" s="52" t="str">
        <f aca="false">IF(F293="","",IF(H293="","Süresiz",IF(I293&lt;0,"Süresi doldu",IF(I293&lt;=Listeler!$E$7,"Yaklaşıyor","Geçerli"))))</f>
        <v/>
      </c>
      <c r="K293" s="50"/>
    </row>
    <row r="294" customFormat="false" ht="15" hidden="false" customHeight="false" outlineLevel="0" collapsed="false">
      <c r="A294" s="50"/>
      <c r="B294" s="50"/>
      <c r="C294" s="50"/>
      <c r="D294" s="50"/>
      <c r="E294" s="50"/>
      <c r="F294" s="51"/>
      <c r="G294" s="50"/>
      <c r="H294" s="61" t="str">
        <f aca="false">IF(OR(F294="",G294=0,G294=""),"",EDATE(F294,G294))</f>
        <v/>
      </c>
      <c r="I294" s="62" t="str">
        <f aca="false">IF(H294="","",H294-Listeler!$E$5)</f>
        <v/>
      </c>
      <c r="J294" s="52" t="str">
        <f aca="false">IF(F294="","",IF(H294="","Süresiz",IF(I294&lt;0,"Süresi doldu",IF(I294&lt;=Listeler!$E$7,"Yaklaşıyor","Geçerli"))))</f>
        <v/>
      </c>
      <c r="K294" s="50"/>
    </row>
    <row r="295" customFormat="false" ht="15" hidden="false" customHeight="false" outlineLevel="0" collapsed="false">
      <c r="A295" s="50"/>
      <c r="B295" s="50"/>
      <c r="C295" s="50"/>
      <c r="D295" s="50"/>
      <c r="E295" s="50"/>
      <c r="F295" s="51"/>
      <c r="G295" s="50"/>
      <c r="H295" s="61" t="str">
        <f aca="false">IF(OR(F295="",G295=0,G295=""),"",EDATE(F295,G295))</f>
        <v/>
      </c>
      <c r="I295" s="62" t="str">
        <f aca="false">IF(H295="","",H295-Listeler!$E$5)</f>
        <v/>
      </c>
      <c r="J295" s="52" t="str">
        <f aca="false">IF(F295="","",IF(H295="","Süresiz",IF(I295&lt;0,"Süresi doldu",IF(I295&lt;=Listeler!$E$7,"Yaklaşıyor","Geçerli"))))</f>
        <v/>
      </c>
      <c r="K295" s="50"/>
    </row>
    <row r="296" customFormat="false" ht="15" hidden="false" customHeight="false" outlineLevel="0" collapsed="false">
      <c r="A296" s="50"/>
      <c r="B296" s="50"/>
      <c r="C296" s="50"/>
      <c r="D296" s="50"/>
      <c r="E296" s="50"/>
      <c r="F296" s="51"/>
      <c r="G296" s="50"/>
      <c r="H296" s="61" t="str">
        <f aca="false">IF(OR(F296="",G296=0,G296=""),"",EDATE(F296,G296))</f>
        <v/>
      </c>
      <c r="I296" s="62" t="str">
        <f aca="false">IF(H296="","",H296-Listeler!$E$5)</f>
        <v/>
      </c>
      <c r="J296" s="52" t="str">
        <f aca="false">IF(F296="","",IF(H296="","Süresiz",IF(I296&lt;0,"Süresi doldu",IF(I296&lt;=Listeler!$E$7,"Yaklaşıyor","Geçerli"))))</f>
        <v/>
      </c>
      <c r="K296" s="50"/>
    </row>
    <row r="297" customFormat="false" ht="15" hidden="false" customHeight="false" outlineLevel="0" collapsed="false">
      <c r="A297" s="50"/>
      <c r="B297" s="50"/>
      <c r="C297" s="50"/>
      <c r="D297" s="50"/>
      <c r="E297" s="50"/>
      <c r="F297" s="51"/>
      <c r="G297" s="50"/>
      <c r="H297" s="61" t="str">
        <f aca="false">IF(OR(F297="",G297=0,G297=""),"",EDATE(F297,G297))</f>
        <v/>
      </c>
      <c r="I297" s="62" t="str">
        <f aca="false">IF(H297="","",H297-Listeler!$E$5)</f>
        <v/>
      </c>
      <c r="J297" s="52" t="str">
        <f aca="false">IF(F297="","",IF(H297="","Süresiz",IF(I297&lt;0,"Süresi doldu",IF(I297&lt;=Listeler!$E$7,"Yaklaşıyor","Geçerli"))))</f>
        <v/>
      </c>
      <c r="K297" s="50"/>
    </row>
    <row r="298" customFormat="false" ht="15" hidden="false" customHeight="false" outlineLevel="0" collapsed="false">
      <c r="A298" s="50"/>
      <c r="B298" s="50"/>
      <c r="C298" s="50"/>
      <c r="D298" s="50"/>
      <c r="E298" s="50"/>
      <c r="F298" s="51"/>
      <c r="G298" s="50"/>
      <c r="H298" s="61" t="str">
        <f aca="false">IF(OR(F298="",G298=0,G298=""),"",EDATE(F298,G298))</f>
        <v/>
      </c>
      <c r="I298" s="62" t="str">
        <f aca="false">IF(H298="","",H298-Listeler!$E$5)</f>
        <v/>
      </c>
      <c r="J298" s="52" t="str">
        <f aca="false">IF(F298="","",IF(H298="","Süresiz",IF(I298&lt;0,"Süresi doldu",IF(I298&lt;=Listeler!$E$7,"Yaklaşıyor","Geçerli"))))</f>
        <v/>
      </c>
      <c r="K298" s="50"/>
    </row>
    <row r="299" customFormat="false" ht="15" hidden="false" customHeight="false" outlineLevel="0" collapsed="false">
      <c r="A299" s="50"/>
      <c r="B299" s="50"/>
      <c r="C299" s="50"/>
      <c r="D299" s="50"/>
      <c r="E299" s="50"/>
      <c r="F299" s="51"/>
      <c r="G299" s="50"/>
      <c r="H299" s="61" t="str">
        <f aca="false">IF(OR(F299="",G299=0,G299=""),"",EDATE(F299,G299))</f>
        <v/>
      </c>
      <c r="I299" s="62" t="str">
        <f aca="false">IF(H299="","",H299-Listeler!$E$5)</f>
        <v/>
      </c>
      <c r="J299" s="52" t="str">
        <f aca="false">IF(F299="","",IF(H299="","Süresiz",IF(I299&lt;0,"Süresi doldu",IF(I299&lt;=Listeler!$E$7,"Yaklaşıyor","Geçerli"))))</f>
        <v/>
      </c>
      <c r="K299" s="50"/>
    </row>
    <row r="300" customFormat="false" ht="15" hidden="false" customHeight="false" outlineLevel="0" collapsed="false">
      <c r="A300" s="50"/>
      <c r="B300" s="50"/>
      <c r="C300" s="50"/>
      <c r="D300" s="50"/>
      <c r="E300" s="50"/>
      <c r="F300" s="51"/>
      <c r="G300" s="50"/>
      <c r="H300" s="61" t="str">
        <f aca="false">IF(OR(F300="",G300=0,G300=""),"",EDATE(F300,G300))</f>
        <v/>
      </c>
      <c r="I300" s="62" t="str">
        <f aca="false">IF(H300="","",H300-Listeler!$E$5)</f>
        <v/>
      </c>
      <c r="J300" s="52" t="str">
        <f aca="false">IF(F300="","",IF(H300="","Süresiz",IF(I300&lt;0,"Süresi doldu",IF(I300&lt;=Listeler!$E$7,"Yaklaşıyor","Geçerli"))))</f>
        <v/>
      </c>
      <c r="K300" s="50"/>
    </row>
    <row r="301" customFormat="false" ht="15" hidden="false" customHeight="false" outlineLevel="0" collapsed="false">
      <c r="A301" s="50"/>
      <c r="B301" s="50"/>
      <c r="C301" s="50"/>
      <c r="D301" s="50"/>
      <c r="E301" s="50"/>
      <c r="F301" s="51"/>
      <c r="G301" s="50"/>
      <c r="H301" s="61" t="str">
        <f aca="false">IF(OR(F301="",G301=0,G301=""),"",EDATE(F301,G301))</f>
        <v/>
      </c>
      <c r="I301" s="62" t="str">
        <f aca="false">IF(H301="","",H301-Listeler!$E$5)</f>
        <v/>
      </c>
      <c r="J301" s="52" t="str">
        <f aca="false">IF(F301="","",IF(H301="","Süresiz",IF(I301&lt;0,"Süresi doldu",IF(I301&lt;=Listeler!$E$7,"Yaklaşıyor","Geçerli"))))</f>
        <v/>
      </c>
      <c r="K301" s="50"/>
    </row>
    <row r="302" customFormat="false" ht="15" hidden="false" customHeight="false" outlineLevel="0" collapsed="false">
      <c r="A302" s="50"/>
      <c r="B302" s="50"/>
      <c r="C302" s="50"/>
      <c r="D302" s="50"/>
      <c r="E302" s="50"/>
      <c r="F302" s="51"/>
      <c r="G302" s="50"/>
      <c r="H302" s="61" t="str">
        <f aca="false">IF(OR(F302="",G302=0,G302=""),"",EDATE(F302,G302))</f>
        <v/>
      </c>
      <c r="I302" s="62" t="str">
        <f aca="false">IF(H302="","",H302-Listeler!$E$5)</f>
        <v/>
      </c>
      <c r="J302" s="52" t="str">
        <f aca="false">IF(F302="","",IF(H302="","Süresiz",IF(I302&lt;0,"Süresi doldu",IF(I302&lt;=Listeler!$E$7,"Yaklaşıyor","Geçerli"))))</f>
        <v/>
      </c>
      <c r="K302" s="50"/>
    </row>
    <row r="303" customFormat="false" ht="15" hidden="false" customHeight="false" outlineLevel="0" collapsed="false">
      <c r="A303" s="50"/>
      <c r="B303" s="50"/>
      <c r="C303" s="50"/>
      <c r="D303" s="50"/>
      <c r="E303" s="50"/>
      <c r="F303" s="51"/>
      <c r="G303" s="50"/>
      <c r="H303" s="61" t="str">
        <f aca="false">IF(OR(F303="",G303=0,G303=""),"",EDATE(F303,G303))</f>
        <v/>
      </c>
      <c r="I303" s="62" t="str">
        <f aca="false">IF(H303="","",H303-Listeler!$E$5)</f>
        <v/>
      </c>
      <c r="J303" s="52" t="str">
        <f aca="false">IF(F303="","",IF(H303="","Süresiz",IF(I303&lt;0,"Süresi doldu",IF(I303&lt;=Listeler!$E$7,"Yaklaşıyor","Geçerli"))))</f>
        <v/>
      </c>
      <c r="K303" s="50"/>
    </row>
    <row r="304" customFormat="false" ht="15" hidden="false" customHeight="false" outlineLevel="0" collapsed="false">
      <c r="A304" s="50"/>
      <c r="B304" s="50"/>
      <c r="C304" s="50"/>
      <c r="D304" s="50"/>
      <c r="E304" s="50"/>
      <c r="F304" s="51"/>
      <c r="G304" s="50"/>
      <c r="H304" s="61" t="str">
        <f aca="false">IF(OR(F304="",G304=0,G304=""),"",EDATE(F304,G304))</f>
        <v/>
      </c>
      <c r="I304" s="62" t="str">
        <f aca="false">IF(H304="","",H304-Listeler!$E$5)</f>
        <v/>
      </c>
      <c r="J304" s="52" t="str">
        <f aca="false">IF(F304="","",IF(H304="","Süresiz",IF(I304&lt;0,"Süresi doldu",IF(I304&lt;=Listeler!$E$7,"Yaklaşıyor","Geçerli"))))</f>
        <v/>
      </c>
      <c r="K304" s="50"/>
    </row>
    <row r="305" customFormat="false" ht="15" hidden="false" customHeight="false" outlineLevel="0" collapsed="false">
      <c r="A305" s="50"/>
      <c r="B305" s="50"/>
      <c r="C305" s="50"/>
      <c r="D305" s="50"/>
      <c r="E305" s="50"/>
      <c r="F305" s="51"/>
      <c r="G305" s="50"/>
      <c r="H305" s="61" t="str">
        <f aca="false">IF(OR(F305="",G305=0,G305=""),"",EDATE(F305,G305))</f>
        <v/>
      </c>
      <c r="I305" s="62" t="str">
        <f aca="false">IF(H305="","",H305-Listeler!$E$5)</f>
        <v/>
      </c>
      <c r="J305" s="52" t="str">
        <f aca="false">IF(F305="","",IF(H305="","Süresiz",IF(I305&lt;0,"Süresi doldu",IF(I305&lt;=Listeler!$E$7,"Yaklaşıyor","Geçerli"))))</f>
        <v/>
      </c>
      <c r="K305" s="50"/>
    </row>
    <row r="307" customFormat="false" ht="15" hidden="false" customHeight="false" outlineLevel="0" collapsed="false">
      <c r="A307" s="53" t="s">
        <v>60</v>
      </c>
      <c r="B307" s="53"/>
      <c r="C307" s="53"/>
      <c r="D307" s="53"/>
      <c r="E307" s="53"/>
      <c r="F307" s="53"/>
      <c r="G307" s="53"/>
      <c r="H307" s="53"/>
      <c r="I307" s="53"/>
      <c r="J307" s="53"/>
      <c r="K307" s="53"/>
    </row>
  </sheetData>
  <sheetProtection sheet="true" formatCells="false" formatColumns="false" formatRows="false" insertRows="false" deleteRows="false" sort="false" autoFilter="false"/>
  <mergeCells count="4">
    <mergeCell ref="A1:J1"/>
    <mergeCell ref="A2:J2"/>
    <mergeCell ref="H3:I3"/>
    <mergeCell ref="A307:K307"/>
  </mergeCells>
  <conditionalFormatting sqref="J6:J305">
    <cfRule type="cellIs" priority="2" operator="equal" aboveAverage="0" equalAverage="0" bottom="0" percent="0" rank="0" text="" dxfId="0">
      <formula>"Geçerli"</formula>
    </cfRule>
    <cfRule type="cellIs" priority="3" operator="equal" aboveAverage="0" equalAverage="0" bottom="0" percent="0" rank="0" text="" dxfId="1">
      <formula>"Süresi doldu"</formula>
    </cfRule>
    <cfRule type="cellIs" priority="4" operator="equal" aboveAverage="0" equalAverage="0" bottom="0" percent="0" rank="0" text="" dxfId="2">
      <formula>"Yaklaşıyor"</formula>
    </cfRule>
    <cfRule type="cellIs" priority="5" operator="equal" aboveAverage="0" equalAverage="0" bottom="0" percent="0" rank="0" text="" dxfId="4">
      <formula>"Süresiz"</formula>
    </cfRule>
  </conditionalFormatting>
  <conditionalFormatting sqref="A6:K305">
    <cfRule type="expression" priority="6" aboveAverage="0" equalAverage="0" bottom="0" percent="0" rank="0" text="" dxfId="3">
      <formula>MOD(ROW(),2)=0</formula>
    </cfRule>
  </conditionalFormatting>
  <dataValidations count="2">
    <dataValidation allowBlank="true" errorStyle="stop" operator="between" showDropDown="false" showErrorMessage="false" showInputMessage="false" sqref="E6:E305" type="list">
      <formula1>Listeler!$A$5:$A$16</formula1>
      <formula2>0</formula2>
    </dataValidation>
    <dataValidation allowBlank="true" errorStyle="stop" operator="between" showDropDown="false" showErrorMessage="false" showInputMessage="false" sqref="C6:C305" type="list">
      <formula1>Listeler!$B$5:$B$16</formula1>
      <formula2>0</formula2>
    </dataValidation>
  </dataValidations>
  <hyperlinks>
    <hyperlink ref="A3" location="'Dashboard'!A1" display="Dashboard"/>
    <hyperlink ref="B3" location="'Eğitim Planı'!A1" display="·  Eğitim Planı"/>
    <hyperlink ref="C3" location="'Katılım Formu'!A1" display="·  Katılım Formu"/>
    <hyperlink ref="D3" location="'Personel Kayıtları'!A1" display="·  Personel Kayıtları"/>
    <hyperlink ref="E3" location="'Listeler'!A1" display="·  Listeler"/>
    <hyperlink ref="F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4" style="0" width="30"/>
    <col collapsed="false" customWidth="true" hidden="false" outlineLevel="0" max="5" min="5" style="0" width="12"/>
  </cols>
  <sheetData>
    <row r="1" customFormat="false" ht="33.75" hidden="false" customHeight="true" outlineLevel="0" collapsed="false">
      <c r="A1" s="20" t="s">
        <v>228</v>
      </c>
      <c r="B1" s="20"/>
      <c r="C1" s="20"/>
      <c r="D1" s="20"/>
      <c r="E1" s="20"/>
      <c r="F1" s="20"/>
    </row>
    <row r="2" customFormat="false" ht="19.5" hidden="false" customHeight="true" outlineLevel="0" collapsed="false">
      <c r="A2" s="22" t="s">
        <v>229</v>
      </c>
      <c r="B2" s="22"/>
      <c r="C2" s="22"/>
      <c r="D2" s="22"/>
      <c r="E2" s="22"/>
      <c r="F2" s="22"/>
    </row>
    <row r="3" customFormat="false" ht="11.9" hidden="false" customHeight="false" outlineLevel="0" collapsed="false">
      <c r="A3" s="43" t="s">
        <v>33</v>
      </c>
      <c r="B3" s="43" t="s">
        <v>34</v>
      </c>
      <c r="C3" s="43" t="s">
        <v>35</v>
      </c>
      <c r="D3" s="43" t="s">
        <v>36</v>
      </c>
      <c r="E3" s="44" t="s">
        <v>37</v>
      </c>
      <c r="F3" s="43" t="s">
        <v>38</v>
      </c>
    </row>
    <row r="4" customFormat="false" ht="15" hidden="false" customHeight="false" outlineLevel="0" collapsed="false">
      <c r="A4" s="38" t="s">
        <v>126</v>
      </c>
      <c r="B4" s="38" t="s">
        <v>128</v>
      </c>
      <c r="D4" s="38" t="s">
        <v>230</v>
      </c>
      <c r="E4" s="38" t="s">
        <v>231</v>
      </c>
    </row>
    <row r="5" customFormat="false" ht="15" hidden="false" customHeight="false" outlineLevel="0" collapsed="false">
      <c r="A5" s="49" t="s">
        <v>75</v>
      </c>
      <c r="B5" s="49" t="s">
        <v>109</v>
      </c>
      <c r="D5" s="63" t="s">
        <v>39</v>
      </c>
      <c r="E5" s="64" t="n">
        <f aca="true">TODAY()</f>
        <v>46323</v>
      </c>
    </row>
    <row r="6" customFormat="false" ht="15" hidden="false" customHeight="false" outlineLevel="0" collapsed="false">
      <c r="A6" s="49" t="s">
        <v>90</v>
      </c>
      <c r="B6" s="49" t="s">
        <v>138</v>
      </c>
      <c r="D6" s="63" t="s">
        <v>232</v>
      </c>
      <c r="E6" s="58" t="n">
        <f aca="false">YEAR(E5)</f>
        <v>2026</v>
      </c>
    </row>
    <row r="7" customFormat="false" ht="15" hidden="false" customHeight="false" outlineLevel="0" collapsed="false">
      <c r="A7" s="49" t="s">
        <v>85</v>
      </c>
      <c r="B7" s="49" t="s">
        <v>85</v>
      </c>
      <c r="D7" s="63" t="s">
        <v>233</v>
      </c>
      <c r="E7" s="65" t="n">
        <v>60</v>
      </c>
    </row>
    <row r="8" customFormat="false" ht="15" hidden="false" customHeight="false" outlineLevel="0" collapsed="false">
      <c r="A8" s="49" t="s">
        <v>80</v>
      </c>
      <c r="B8" s="49" t="s">
        <v>146</v>
      </c>
      <c r="D8" s="63" t="s">
        <v>234</v>
      </c>
      <c r="E8" s="65" t="n">
        <v>70</v>
      </c>
    </row>
    <row r="9" customFormat="false" ht="15" hidden="false" customHeight="false" outlineLevel="0" collapsed="false">
      <c r="A9" s="49" t="s">
        <v>112</v>
      </c>
      <c r="B9" s="49" t="s">
        <v>101</v>
      </c>
    </row>
    <row r="10" customFormat="false" ht="15" hidden="false" customHeight="false" outlineLevel="0" collapsed="false">
      <c r="A10" s="49"/>
      <c r="B10" s="49" t="s">
        <v>141</v>
      </c>
    </row>
    <row r="11" customFormat="false" ht="15" hidden="false" customHeight="false" outlineLevel="0" collapsed="false">
      <c r="A11" s="49"/>
      <c r="B11" s="49"/>
    </row>
    <row r="12" customFormat="false" ht="15" hidden="false" customHeight="false" outlineLevel="0" collapsed="false">
      <c r="A12" s="49"/>
      <c r="B12" s="49"/>
    </row>
    <row r="13" customFormat="false" ht="15" hidden="false" customHeight="false" outlineLevel="0" collapsed="false">
      <c r="A13" s="49"/>
      <c r="B13" s="49"/>
    </row>
    <row r="14" customFormat="false" ht="15" hidden="false" customHeight="false" outlineLevel="0" collapsed="false">
      <c r="A14" s="49"/>
      <c r="B14" s="49"/>
    </row>
    <row r="15" customFormat="false" ht="15" hidden="false" customHeight="false" outlineLevel="0" collapsed="false">
      <c r="A15" s="49"/>
      <c r="B15" s="49"/>
    </row>
    <row r="16" customFormat="false" ht="15" hidden="false" customHeight="false" outlineLevel="0" collapsed="false">
      <c r="A16" s="49"/>
      <c r="B16" s="49"/>
    </row>
  </sheetData>
  <sheetProtection sheet="true" formatCells="false" formatColumns="false" formatRows="false" insertRows="false" deleteRows="false" sort="false" autoFilter="false"/>
  <mergeCells count="2">
    <mergeCell ref="A1:F1"/>
    <mergeCell ref="A2:F2"/>
  </mergeCells>
  <hyperlinks>
    <hyperlink ref="A3" location="'Dashboard'!A1" display="Dashboard"/>
    <hyperlink ref="B3" location="'Eğitim Planı'!A1" display="·  Eğitim Planı"/>
    <hyperlink ref="C3" location="'Katılım Formu'!A1" display="·  Katılım Formu"/>
    <hyperlink ref="D3" location="'Personel Kayıtları'!A1" display="·  Personel Kayıtları"/>
    <hyperlink ref="E3" location="'Listeler'!A1" display="·  Listeler"/>
    <hyperlink ref="F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33.75" hidden="false" customHeight="true" outlineLevel="0" collapsed="false">
      <c r="A1" s="20" t="s">
        <v>235</v>
      </c>
      <c r="B1" s="20"/>
    </row>
    <row r="2" customFormat="false" ht="19.5" hidden="false" customHeight="true" outlineLevel="0" collapsed="false">
      <c r="A2" s="22" t="s">
        <v>236</v>
      </c>
      <c r="B2" s="22"/>
    </row>
    <row r="4" customFormat="false" ht="21.75" hidden="false" customHeight="true" outlineLevel="0" collapsed="false">
      <c r="B4" s="66" t="s">
        <v>237</v>
      </c>
    </row>
    <row r="5" customFormat="false" ht="45" hidden="false" customHeight="true" outlineLevel="0" collapsed="false">
      <c r="B5" s="67" t="s">
        <v>238</v>
      </c>
    </row>
    <row r="6" customFormat="false" ht="21.75" hidden="false" customHeight="true" outlineLevel="0" collapsed="false">
      <c r="B6" s="66" t="s">
        <v>239</v>
      </c>
    </row>
    <row r="7" customFormat="false" ht="30" hidden="false" customHeight="true" outlineLevel="0" collapsed="false">
      <c r="B7" s="67" t="s">
        <v>240</v>
      </c>
    </row>
    <row r="8" customFormat="false" ht="45" hidden="false" customHeight="true" outlineLevel="0" collapsed="false">
      <c r="B8" s="67" t="s">
        <v>241</v>
      </c>
    </row>
    <row r="9" customFormat="false" ht="30" hidden="false" customHeight="true" outlineLevel="0" collapsed="false">
      <c r="B9" s="67" t="s">
        <v>242</v>
      </c>
    </row>
    <row r="10" customFormat="false" ht="30" hidden="false" customHeight="true" outlineLevel="0" collapsed="false">
      <c r="B10" s="67" t="s">
        <v>243</v>
      </c>
    </row>
    <row r="11" customFormat="false" ht="15" hidden="false" customHeight="true" outlineLevel="0" collapsed="false">
      <c r="B11" s="67" t="s">
        <v>244</v>
      </c>
    </row>
    <row r="12" customFormat="false" ht="21.75" hidden="false" customHeight="true" outlineLevel="0" collapsed="false">
      <c r="B12" s="66" t="s">
        <v>245</v>
      </c>
    </row>
    <row r="13" customFormat="false" ht="30" hidden="false" customHeight="true" outlineLevel="0" collapsed="false">
      <c r="B13" s="67" t="s">
        <v>246</v>
      </c>
    </row>
    <row r="15" customFormat="false" ht="15" hidden="false" customHeight="false" outlineLevel="0" collapsed="false">
      <c r="B15" s="66" t="s">
        <v>247</v>
      </c>
    </row>
    <row r="16" customFormat="false" ht="15" hidden="false" customHeight="false" outlineLevel="0" collapsed="false">
      <c r="A16" s="11"/>
      <c r="B16" s="68" t="s">
        <v>248</v>
      </c>
    </row>
    <row r="17" customFormat="false" ht="15" hidden="false" customHeight="false" outlineLevel="0" collapsed="false">
      <c r="A17" s="14"/>
      <c r="B17" s="68" t="s">
        <v>249</v>
      </c>
    </row>
    <row r="18" customFormat="false" ht="15" hidden="false" customHeight="false" outlineLevel="0" collapsed="false">
      <c r="A18" s="15"/>
      <c r="B18" s="68" t="s">
        <v>250</v>
      </c>
    </row>
    <row r="19" customFormat="false" ht="15" hidden="false" customHeight="false" outlineLevel="0" collapsed="false">
      <c r="A19" s="16"/>
      <c r="B19" s="68" t="s">
        <v>251</v>
      </c>
    </row>
    <row r="20" customFormat="false" ht="15" hidden="false" customHeight="false" outlineLevel="0" collapsed="false">
      <c r="A20" s="17"/>
      <c r="B20" s="68" t="s">
        <v>27</v>
      </c>
    </row>
    <row r="22" customFormat="false" ht="30" hidden="false" customHeight="true" outlineLevel="0" collapsed="false">
      <c r="B22" s="69" t="s">
        <v>252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253</v>
      </c>
      <c r="B1" s="0" t="s">
        <v>56</v>
      </c>
      <c r="C1" s="0" t="s">
        <v>69</v>
      </c>
      <c r="E1" s="0" t="s">
        <v>66</v>
      </c>
      <c r="F1" s="0" t="s">
        <v>254</v>
      </c>
      <c r="G1" s="0" t="s">
        <v>255</v>
      </c>
      <c r="I1" s="0" t="s">
        <v>55</v>
      </c>
      <c r="J1" s="0" t="s">
        <v>256</v>
      </c>
      <c r="L1" s="0" t="s">
        <v>128</v>
      </c>
      <c r="M1" s="0" t="s">
        <v>257</v>
      </c>
      <c r="N1" s="0" t="s">
        <v>258</v>
      </c>
      <c r="O1" s="0" t="s">
        <v>259</v>
      </c>
      <c r="T1" s="0" t="s">
        <v>260</v>
      </c>
      <c r="U1" s="0" t="s">
        <v>261</v>
      </c>
      <c r="V1" s="0" t="s">
        <v>262</v>
      </c>
    </row>
    <row r="2" customFormat="false" ht="15" hidden="false" customHeight="false" outlineLevel="0" collapsed="false">
      <c r="A2" s="0" t="s">
        <v>263</v>
      </c>
      <c r="B2" s="0" t="n">
        <f aca="false">COUNTIFS('Eğitim Planı'!$F:$F,"&gt;="&amp;DATE(Listeler!$E$6,1,1),'Eğitim Planı'!$F:$F,"&lt;"&amp;DATE(Listeler!$E$6,2,1))</f>
        <v>2</v>
      </c>
      <c r="C2" s="0" t="n">
        <f aca="false">COUNTIFS('Eğitim Planı'!$H:$H,"&gt;="&amp;DATE(Listeler!$E$6,1,1),'Eğitim Planı'!$H:$H,"&lt;"&amp;DATE(Listeler!$E$6,2,1))</f>
        <v>2</v>
      </c>
      <c r="E2" s="0" t="s">
        <v>75</v>
      </c>
      <c r="F2" s="0" t="n">
        <f aca="false">SUMIF('Eğitim Planı'!$C:$C,E2,'Eğitim Planı'!$G:$G)</f>
        <v>66</v>
      </c>
      <c r="G2" s="0" t="n">
        <f aca="false">SUMIFS('Eğitim Planı'!$G:$G,'Eğitim Planı'!$C:$C,E2,'Eğitim Planı'!$J:$J,"Tamamlandı")</f>
        <v>48</v>
      </c>
      <c r="I2" s="0" t="s">
        <v>264</v>
      </c>
      <c r="J2" s="0" t="n">
        <f aca="false">COUNTIF('Eğitim Planı'!$J:$J,I2)</f>
        <v>12</v>
      </c>
      <c r="L2" s="0" t="s">
        <v>109</v>
      </c>
      <c r="M2" s="0" t="n">
        <f aca="false">COUNTIFS('Personel Kayıtları'!$C:$C,L2,'Personel Kayıtları'!$J:$J,"Süresi doldu")</f>
        <v>1</v>
      </c>
      <c r="N2" s="0" t="n">
        <f aca="false">COUNTIFS('Personel Kayıtları'!$C:$C,L2,'Personel Kayıtları'!$J:$J,"Yaklaşıyor")</f>
        <v>2</v>
      </c>
      <c r="O2" s="0" t="n">
        <f aca="false">COUNTIFS('Personel Kayıtları'!$C:$C,L2,'Personel Kayıtları'!$J:$J,"Geçerli")</f>
        <v>4</v>
      </c>
      <c r="Q2" s="0" t="n">
        <f aca="false">0+(('Eğitim Planı'!$J6="Gecikti")*1)</f>
        <v>0</v>
      </c>
      <c r="R2" s="0" t="n">
        <f aca="false">0+(AND('Eğitim Planı'!$K6&lt;&gt;"",'Eğitim Planı'!$K6&lt;=Listeler!$E$5,'Eğitim Planı'!$L6="")*1)</f>
        <v>0</v>
      </c>
      <c r="T2" s="0" t="n">
        <f aca="false">IF(OR('Personel Kayıtları'!$I6="",'Personel Kayıtları'!$F6=""),99999,'Personel Kayıtları'!$I6+ROW()/100000)</f>
        <v>-42.99998</v>
      </c>
      <c r="U2" s="0" t="n">
        <v>1</v>
      </c>
      <c r="V2" s="0" t="n">
        <f aca="false">SMALL($T$2:$T$301,1)</f>
        <v>-290.99981</v>
      </c>
      <c r="W2" s="0" t="str">
        <f aca="false">IF(V2&gt;=99999,"",INDEX('Personel Kayıtları'!$B$6:$B$305,MATCH(V2,$T$2:$T$301,0)))</f>
        <v>Murat Doğan</v>
      </c>
      <c r="X2" s="0" t="str">
        <f aca="false">IF(V2&gt;=99999,"",INDEX('Personel Kayıtları'!$D$6:$D$305,MATCH(V2,$T$2:$T$301,0)))</f>
        <v>Yüksekte çalışma</v>
      </c>
      <c r="Y2" s="70" t="n">
        <f aca="false">IF(V2&gt;=99999,"",INDEX('Personel Kayıtları'!$H$6:$H$305,MATCH(V2,$T$2:$T$301,0)))</f>
        <v>46032</v>
      </c>
      <c r="Z2" s="0" t="str">
        <f aca="false">IF(V2&gt;=99999,"",INDEX('Personel Kayıtları'!$J$6:$J$305,MATCH(V2,$T$2:$T$301,0)))</f>
        <v>Süresi doldu</v>
      </c>
    </row>
    <row r="3" customFormat="false" ht="15" hidden="false" customHeight="false" outlineLevel="0" collapsed="false">
      <c r="A3" s="0" t="s">
        <v>265</v>
      </c>
      <c r="B3" s="0" t="n">
        <f aca="false">COUNTIFS('Eğitim Planı'!$F:$F,"&gt;="&amp;DATE(Listeler!$E$6,2,1),'Eğitim Planı'!$F:$F,"&lt;"&amp;DATE(Listeler!$E$6,3,1))</f>
        <v>1</v>
      </c>
      <c r="C3" s="0" t="n">
        <f aca="false">COUNTIFS('Eğitim Planı'!$H:$H,"&gt;="&amp;DATE(Listeler!$E$6,2,1),'Eğitim Planı'!$H:$H,"&lt;"&amp;DATE(Listeler!$E$6,3,1))</f>
        <v>1</v>
      </c>
      <c r="E3" s="0" t="s">
        <v>90</v>
      </c>
      <c r="F3" s="0" t="n">
        <f aca="false">SUMIF('Eğitim Planı'!$C:$C,E3,'Eğitim Planı'!$G:$G)</f>
        <v>20</v>
      </c>
      <c r="G3" s="0" t="n">
        <f aca="false">SUMIFS('Eğitim Planı'!$G:$G,'Eğitim Planı'!$C:$C,E3,'Eğitim Planı'!$J:$J,"Tamamlandı")</f>
        <v>16</v>
      </c>
      <c r="I3" s="0" t="s">
        <v>266</v>
      </c>
      <c r="J3" s="0" t="n">
        <f aca="false">COUNTIF('Eğitim Planı'!$J:$J,I3)</f>
        <v>4</v>
      </c>
      <c r="L3" s="0" t="s">
        <v>138</v>
      </c>
      <c r="M3" s="0" t="n">
        <f aca="false">COUNTIFS('Personel Kayıtları'!$C:$C,L3,'Personel Kayıtları'!$J:$J,"Süresi doldu")</f>
        <v>4</v>
      </c>
      <c r="N3" s="0" t="n">
        <f aca="false">COUNTIFS('Personel Kayıtları'!$C:$C,L3,'Personel Kayıtları'!$J:$J,"Yaklaşıyor")</f>
        <v>0</v>
      </c>
      <c r="O3" s="0" t="n">
        <f aca="false">COUNTIFS('Personel Kayıtları'!$C:$C,L3,'Personel Kayıtları'!$J:$J,"Geçerli")</f>
        <v>6</v>
      </c>
      <c r="Q3" s="0" t="n">
        <f aca="false">Q2+(('Eğitim Planı'!$J7="Gecikti")*1)</f>
        <v>0</v>
      </c>
      <c r="R3" s="0" t="n">
        <f aca="false">R2+(AND('Eğitim Planı'!$K7&lt;&gt;"",'Eğitim Planı'!$K7&lt;=Listeler!$E$5,'Eğitim Planı'!$L7="")*1)</f>
        <v>0</v>
      </c>
      <c r="T3" s="0" t="n">
        <f aca="false">IF(OR('Personel Kayıtları'!$I7="",'Personel Kayıtları'!$F7=""),99999,'Personel Kayıtları'!$I7+ROW()/100000)</f>
        <v>77.00003</v>
      </c>
      <c r="U3" s="0" t="n">
        <v>2</v>
      </c>
      <c r="V3" s="0" t="n">
        <f aca="false">SMALL($T$2:$T$301,2)</f>
        <v>-290.99964</v>
      </c>
      <c r="W3" s="0" t="str">
        <f aca="false">IF(V3&gt;=99999,"",INDEX('Personel Kayıtları'!$B$6:$B$305,MATCH(V3,$T$2:$T$301,0)))</f>
        <v>Pınar Tekin</v>
      </c>
      <c r="X3" s="0" t="str">
        <f aca="false">IF(V3&gt;=99999,"",INDEX('Personel Kayıtları'!$D$6:$D$305,MATCH(V3,$T$2:$T$301,0)))</f>
        <v>Yüksekte çalışma</v>
      </c>
      <c r="Y3" s="70" t="n">
        <f aca="false">IF(V3&gt;=99999,"",INDEX('Personel Kayıtları'!$H$6:$H$305,MATCH(V3,$T$2:$T$301,0)))</f>
        <v>46032</v>
      </c>
      <c r="Z3" s="0" t="str">
        <f aca="false">IF(V3&gt;=99999,"",INDEX('Personel Kayıtları'!$J$6:$J$305,MATCH(V3,$T$2:$T$301,0)))</f>
        <v>Süresi doldu</v>
      </c>
    </row>
    <row r="4" customFormat="false" ht="15" hidden="false" customHeight="false" outlineLevel="0" collapsed="false">
      <c r="A4" s="0" t="s">
        <v>267</v>
      </c>
      <c r="B4" s="0" t="n">
        <f aca="false">COUNTIFS('Eğitim Planı'!$F:$F,"&gt;="&amp;DATE(Listeler!$E$6,3,1),'Eğitim Planı'!$F:$F,"&lt;"&amp;DATE(Listeler!$E$6,4,1))</f>
        <v>2</v>
      </c>
      <c r="C4" s="0" t="n">
        <f aca="false">COUNTIFS('Eğitim Planı'!$H:$H,"&gt;="&amp;DATE(Listeler!$E$6,3,1),'Eğitim Planı'!$H:$H,"&lt;"&amp;DATE(Listeler!$E$6,4,1))</f>
        <v>2</v>
      </c>
      <c r="E4" s="0" t="s">
        <v>85</v>
      </c>
      <c r="F4" s="0" t="n">
        <f aca="false">SUMIF('Eğitim Planı'!$C:$C,E4,'Eğitim Planı'!$G:$G)</f>
        <v>22</v>
      </c>
      <c r="G4" s="0" t="n">
        <f aca="false">SUMIFS('Eğitim Planı'!$G:$G,'Eğitim Planı'!$C:$C,E4,'Eğitim Planı'!$J:$J,"Tamamlandı")</f>
        <v>22</v>
      </c>
      <c r="I4" s="0" t="s">
        <v>268</v>
      </c>
      <c r="J4" s="0" t="n">
        <f aca="false">COUNTIF('Eğitim Planı'!$J:$J,I4)</f>
        <v>2</v>
      </c>
      <c r="L4" s="0" t="s">
        <v>85</v>
      </c>
      <c r="M4" s="0" t="n">
        <f aca="false">COUNTIFS('Personel Kayıtları'!$C:$C,L4,'Personel Kayıtları'!$J:$J,"Süresi doldu")</f>
        <v>0</v>
      </c>
      <c r="N4" s="0" t="n">
        <f aca="false">COUNTIFS('Personel Kayıtları'!$C:$C,L4,'Personel Kayıtları'!$J:$J,"Yaklaşıyor")</f>
        <v>1</v>
      </c>
      <c r="O4" s="0" t="n">
        <f aca="false">COUNTIFS('Personel Kayıtları'!$C:$C,L4,'Personel Kayıtları'!$J:$J,"Geçerli")</f>
        <v>2</v>
      </c>
      <c r="Q4" s="0" t="n">
        <f aca="false">Q3+(('Eğitim Planı'!$J8="Gecikti")*1)</f>
        <v>0</v>
      </c>
      <c r="R4" s="0" t="n">
        <f aca="false">R3+(AND('Eğitim Planı'!$K8&lt;&gt;"",'Eğitim Planı'!$K8&lt;=Listeler!$E$5,'Eğitim Planı'!$L8="")*1)</f>
        <v>0</v>
      </c>
      <c r="T4" s="0" t="n">
        <f aca="false">IF(OR('Personel Kayıtları'!$I8="",'Personel Kayıtları'!$F8=""),99999,'Personel Kayıtları'!$I8+ROW()/100000)</f>
        <v>105.00004</v>
      </c>
      <c r="U4" s="0" t="n">
        <v>3</v>
      </c>
      <c r="V4" s="0" t="n">
        <f aca="false">SMALL($T$2:$T$301,3)</f>
        <v>-42.99998</v>
      </c>
      <c r="W4" s="0" t="str">
        <f aca="false">IF(V4&gt;=99999,"",INDEX('Personel Kayıtları'!$B$6:$B$305,MATCH(V4,$T$2:$T$301,0)))</f>
        <v>Ayşe Demir</v>
      </c>
      <c r="X4" s="0" t="str">
        <f aca="false">IF(V4&gt;=99999,"",INDEX('Personel Kayıtları'!$D$6:$D$305,MATCH(V4,$T$2:$T$301,0)))</f>
        <v>İSG temel eğitimi</v>
      </c>
      <c r="Y4" s="70" t="n">
        <f aca="false">IF(V4&gt;=99999,"",INDEX('Personel Kayıtları'!$H$6:$H$305,MATCH(V4,$T$2:$T$301,0)))</f>
        <v>46280</v>
      </c>
      <c r="Z4" s="0" t="str">
        <f aca="false">IF(V4&gt;=99999,"",INDEX('Personel Kayıtları'!$J$6:$J$305,MATCH(V4,$T$2:$T$301,0)))</f>
        <v>Süresi doldu</v>
      </c>
    </row>
    <row r="5" customFormat="false" ht="15" hidden="false" customHeight="false" outlineLevel="0" collapsed="false">
      <c r="A5" s="0" t="s">
        <v>269</v>
      </c>
      <c r="B5" s="0" t="n">
        <f aca="false">COUNTIFS('Eğitim Planı'!$F:$F,"&gt;="&amp;DATE(Listeler!$E$6,4,1),'Eğitim Planı'!$F:$F,"&lt;"&amp;DATE(Listeler!$E$6,5,1))</f>
        <v>2</v>
      </c>
      <c r="C5" s="0" t="n">
        <f aca="false">COUNTIFS('Eğitim Planı'!$H:$H,"&gt;="&amp;DATE(Listeler!$E$6,4,1),'Eğitim Planı'!$H:$H,"&lt;"&amp;DATE(Listeler!$E$6,5,1))</f>
        <v>2</v>
      </c>
      <c r="E5" s="0" t="s">
        <v>80</v>
      </c>
      <c r="F5" s="0" t="n">
        <f aca="false">SUMIF('Eğitim Planı'!$C:$C,E5,'Eğitim Planı'!$G:$G)</f>
        <v>16</v>
      </c>
      <c r="G5" s="0" t="n">
        <f aca="false">SUMIFS('Eğitim Planı'!$G:$G,'Eğitim Planı'!$C:$C,E5,'Eğitim Planı'!$J:$J,"Tamamlandı")</f>
        <v>12</v>
      </c>
      <c r="L5" s="0" t="s">
        <v>146</v>
      </c>
      <c r="M5" s="0" t="n">
        <f aca="false">COUNTIFS('Personel Kayıtları'!$C:$C,L5,'Personel Kayıtları'!$J:$J,"Süresi doldu")</f>
        <v>3</v>
      </c>
      <c r="N5" s="0" t="n">
        <f aca="false">COUNTIFS('Personel Kayıtları'!$C:$C,L5,'Personel Kayıtları'!$J:$J,"Yaklaşıyor")</f>
        <v>0</v>
      </c>
      <c r="O5" s="0" t="n">
        <f aca="false">COUNTIFS('Personel Kayıtları'!$C:$C,L5,'Personel Kayıtları'!$J:$J,"Geçerli")</f>
        <v>3</v>
      </c>
      <c r="Q5" s="0" t="n">
        <f aca="false">Q4+(('Eğitim Planı'!$J9="Gecikti")*1)</f>
        <v>0</v>
      </c>
      <c r="R5" s="0" t="n">
        <f aca="false">R4+(AND('Eğitim Planı'!$K9&lt;&gt;"",'Eğitim Planı'!$K9&lt;=Listeler!$E$5,'Eğitim Planı'!$L9="")*1)</f>
        <v>0</v>
      </c>
      <c r="T5" s="0" t="n">
        <f aca="false">IF(OR('Personel Kayıtları'!$I9="",'Personel Kayıtları'!$F9=""),99999,'Personel Kayıtları'!$I9+ROW()/100000)</f>
        <v>99999</v>
      </c>
      <c r="U5" s="0" t="n">
        <v>4</v>
      </c>
      <c r="V5" s="0" t="n">
        <f aca="false">SMALL($T$2:$T$301,4)</f>
        <v>-42.99975</v>
      </c>
      <c r="W5" s="0" t="str">
        <f aca="false">IF(V5&gt;=99999,"",INDEX('Personel Kayıtları'!$B$6:$B$305,MATCH(V5,$T$2:$T$301,0)))</f>
        <v>Gamze Polat</v>
      </c>
      <c r="X5" s="0" t="str">
        <f aca="false">IF(V5&gt;=99999,"",INDEX('Personel Kayıtları'!$D$6:$D$305,MATCH(V5,$T$2:$T$301,0)))</f>
        <v>İSG temel eğitimi</v>
      </c>
      <c r="Y5" s="70" t="n">
        <f aca="false">IF(V5&gt;=99999,"",INDEX('Personel Kayıtları'!$H$6:$H$305,MATCH(V5,$T$2:$T$301,0)))</f>
        <v>46280</v>
      </c>
      <c r="Z5" s="0" t="str">
        <f aca="false">IF(V5&gt;=99999,"",INDEX('Personel Kayıtları'!$J$6:$J$305,MATCH(V5,$T$2:$T$301,0)))</f>
        <v>Süresi doldu</v>
      </c>
    </row>
    <row r="6" customFormat="false" ht="15" hidden="false" customHeight="false" outlineLevel="0" collapsed="false">
      <c r="A6" s="0" t="s">
        <v>270</v>
      </c>
      <c r="B6" s="0" t="n">
        <f aca="false">COUNTIFS('Eğitim Planı'!$F:$F,"&gt;="&amp;DATE(Listeler!$E$6,5,1),'Eğitim Planı'!$F:$F,"&lt;"&amp;DATE(Listeler!$E$6,6,1))</f>
        <v>1</v>
      </c>
      <c r="C6" s="0" t="n">
        <f aca="false">COUNTIFS('Eğitim Planı'!$H:$H,"&gt;="&amp;DATE(Listeler!$E$6,5,1),'Eğitim Planı'!$H:$H,"&lt;"&amp;DATE(Listeler!$E$6,6,1))</f>
        <v>1</v>
      </c>
      <c r="E6" s="0" t="s">
        <v>112</v>
      </c>
      <c r="F6" s="0" t="n">
        <f aca="false">SUMIF('Eğitim Planı'!$C:$C,E6,'Eğitim Planı'!$G:$G)</f>
        <v>10</v>
      </c>
      <c r="G6" s="0" t="n">
        <f aca="false">SUMIFS('Eğitim Planı'!$G:$G,'Eğitim Planı'!$C:$C,E6,'Eğitim Planı'!$J:$J,"Tamamlandı")</f>
        <v>0</v>
      </c>
      <c r="L6" s="0" t="s">
        <v>101</v>
      </c>
      <c r="M6" s="0" t="n">
        <f aca="false">COUNTIFS('Personel Kayıtları'!$C:$C,L6,'Personel Kayıtları'!$J:$J,"Süresi doldu")</f>
        <v>0</v>
      </c>
      <c r="N6" s="0" t="n">
        <f aca="false">COUNTIFS('Personel Kayıtları'!$C:$C,L6,'Personel Kayıtları'!$J:$J,"Yaklaşıyor")</f>
        <v>2</v>
      </c>
      <c r="O6" s="0" t="n">
        <f aca="false">COUNTIFS('Personel Kayıtları'!$C:$C,L6,'Personel Kayıtları'!$J:$J,"Geçerli")</f>
        <v>4</v>
      </c>
      <c r="Q6" s="0" t="n">
        <f aca="false">Q5+(('Eğitim Planı'!$J10="Gecikti")*1)</f>
        <v>0</v>
      </c>
      <c r="R6" s="0" t="n">
        <f aca="false">R5+(AND('Eğitim Planı'!$K10&lt;&gt;"",'Eğitim Planı'!$K10&lt;=Listeler!$E$5,'Eğitim Planı'!$L10="")*1)</f>
        <v>0</v>
      </c>
      <c r="T6" s="0" t="n">
        <f aca="false">IF(OR('Personel Kayıtları'!$I10="",'Personel Kayıtları'!$F10=""),99999,'Personel Kayıtları'!$I10+ROW()/100000)</f>
        <v>105.00006</v>
      </c>
      <c r="U6" s="0" t="n">
        <v>5</v>
      </c>
      <c r="V6" s="0" t="n">
        <f aca="false">SMALL($T$2:$T$301,5)</f>
        <v>-42.99972</v>
      </c>
      <c r="W6" s="0" t="str">
        <f aca="false">IF(V6&gt;=99999,"",INDEX('Personel Kayıtları'!$B$6:$B$305,MATCH(V6,$T$2:$T$301,0)))</f>
        <v>Büşra Erdem</v>
      </c>
      <c r="X6" s="0" t="str">
        <f aca="false">IF(V6&gt;=99999,"",INDEX('Personel Kayıtları'!$D$6:$D$305,MATCH(V6,$T$2:$T$301,0)))</f>
        <v>İSG temel eğitimi</v>
      </c>
      <c r="Y6" s="70" t="n">
        <f aca="false">IF(V6&gt;=99999,"",INDEX('Personel Kayıtları'!$H$6:$H$305,MATCH(V6,$T$2:$T$301,0)))</f>
        <v>46280</v>
      </c>
      <c r="Z6" s="0" t="str">
        <f aca="false">IF(V6&gt;=99999,"",INDEX('Personel Kayıtları'!$J$6:$J$305,MATCH(V6,$T$2:$T$301,0)))</f>
        <v>Süresi doldu</v>
      </c>
    </row>
    <row r="7" customFormat="false" ht="15" hidden="false" customHeight="false" outlineLevel="0" collapsed="false">
      <c r="A7" s="0" t="s">
        <v>271</v>
      </c>
      <c r="B7" s="0" t="n">
        <f aca="false">COUNTIFS('Eğitim Planı'!$F:$F,"&gt;="&amp;DATE(Listeler!$E$6,6,1),'Eğitim Planı'!$F:$F,"&lt;"&amp;DATE(Listeler!$E$6,7,1))</f>
        <v>2</v>
      </c>
      <c r="C7" s="0" t="n">
        <f aca="false">COUNTIFS('Eğitim Planı'!$H:$H,"&gt;="&amp;DATE(Listeler!$E$6,6,1),'Eğitim Planı'!$H:$H,"&lt;"&amp;DATE(Listeler!$E$6,7,1))</f>
        <v>2</v>
      </c>
      <c r="L7" s="0" t="s">
        <v>141</v>
      </c>
      <c r="M7" s="0" t="n">
        <f aca="false">COUNTIFS('Personel Kayıtları'!$C:$C,L7,'Personel Kayıtları'!$J:$J,"Süresi doldu")</f>
        <v>1</v>
      </c>
      <c r="N7" s="0" t="n">
        <f aca="false">COUNTIFS('Personel Kayıtları'!$C:$C,L7,'Personel Kayıtları'!$J:$J,"Yaklaşıyor")</f>
        <v>0</v>
      </c>
      <c r="O7" s="0" t="n">
        <f aca="false">COUNTIFS('Personel Kayıtları'!$C:$C,L7,'Personel Kayıtları'!$J:$J,"Geçerli")</f>
        <v>0</v>
      </c>
      <c r="Q7" s="0" t="n">
        <f aca="false">Q6+(('Eğitim Planı'!$J11="Gecikti")*1)</f>
        <v>0</v>
      </c>
      <c r="R7" s="0" t="n">
        <f aca="false">R6+(AND('Eğitim Planı'!$K11&lt;&gt;"",'Eğitim Planı'!$K11&lt;=Listeler!$E$5,'Eğitim Planı'!$L11="")*1)</f>
        <v>0</v>
      </c>
      <c r="T7" s="0" t="n">
        <f aca="false">IF(OR('Personel Kayıtları'!$I11="",'Personel Kayıtları'!$F11=""),99999,'Personel Kayıtları'!$I11+ROW()/100000)</f>
        <v>99999</v>
      </c>
      <c r="U7" s="0" t="n">
        <v>6</v>
      </c>
      <c r="V7" s="0" t="n">
        <f aca="false">SMALL($T$2:$T$301,6)</f>
        <v>-42.9997</v>
      </c>
      <c r="W7" s="0" t="str">
        <f aca="false">IF(V7&gt;=99999,"",INDEX('Personel Kayıtları'!$B$6:$B$305,MATCH(V7,$T$2:$T$301,0)))</f>
        <v>Tolga Güneş</v>
      </c>
      <c r="X7" s="0" t="str">
        <f aca="false">IF(V7&gt;=99999,"",INDEX('Personel Kayıtları'!$D$6:$D$305,MATCH(V7,$T$2:$T$301,0)))</f>
        <v>İSG temel eğitimi</v>
      </c>
      <c r="Y7" s="70" t="n">
        <f aca="false">IF(V7&gt;=99999,"",INDEX('Personel Kayıtları'!$H$6:$H$305,MATCH(V7,$T$2:$T$301,0)))</f>
        <v>46280</v>
      </c>
      <c r="Z7" s="0" t="str">
        <f aca="false">IF(V7&gt;=99999,"",INDEX('Personel Kayıtları'!$J$6:$J$305,MATCH(V7,$T$2:$T$301,0)))</f>
        <v>Süresi doldu</v>
      </c>
    </row>
    <row r="8" customFormat="false" ht="15" hidden="false" customHeight="false" outlineLevel="0" collapsed="false">
      <c r="A8" s="0" t="s">
        <v>272</v>
      </c>
      <c r="B8" s="0" t="n">
        <f aca="false">COUNTIFS('Eğitim Planı'!$F:$F,"&gt;="&amp;DATE(Listeler!$E$6,7,1),'Eğitim Planı'!$F:$F,"&lt;"&amp;DATE(Listeler!$E$6,8,1))</f>
        <v>0</v>
      </c>
      <c r="C8" s="0" t="n">
        <f aca="false">COUNTIFS('Eğitim Planı'!$H:$H,"&gt;="&amp;DATE(Listeler!$E$6,7,1),'Eğitim Planı'!$H:$H,"&lt;"&amp;DATE(Listeler!$E$6,8,1))</f>
        <v>0</v>
      </c>
      <c r="Q8" s="0" t="n">
        <f aca="false">Q7+(('Eğitim Planı'!$J12="Gecikti")*1)</f>
        <v>0</v>
      </c>
      <c r="R8" s="0" t="n">
        <f aca="false">R7+(AND('Eğitim Planı'!$K12&lt;&gt;"",'Eğitim Planı'!$K12&lt;=Listeler!$E$5,'Eğitim Planı'!$L12="")*1)</f>
        <v>0</v>
      </c>
      <c r="T8" s="0" t="n">
        <f aca="false">IF(OR('Personel Kayıtları'!$I12="",'Personel Kayıtları'!$F12=""),99999,'Personel Kayıtları'!$I12+ROW()/100000)</f>
        <v>77.00008</v>
      </c>
      <c r="U8" s="0" t="n">
        <v>7</v>
      </c>
      <c r="V8" s="0" t="n">
        <f aca="false">SMALL($T$2:$T$301,7)</f>
        <v>-42.99966</v>
      </c>
      <c r="W8" s="0" t="str">
        <f aca="false">IF(V8&gt;=99999,"",INDEX('Personel Kayıtları'!$B$6:$B$305,MATCH(V8,$T$2:$T$301,0)))</f>
        <v>Pınar Tekin</v>
      </c>
      <c r="X8" s="0" t="str">
        <f aca="false">IF(V8&gt;=99999,"",INDEX('Personel Kayıtları'!$D$6:$D$305,MATCH(V8,$T$2:$T$301,0)))</f>
        <v>İSG temel eğitimi</v>
      </c>
      <c r="Y8" s="70" t="n">
        <f aca="false">IF(V8&gt;=99999,"",INDEX('Personel Kayıtları'!$H$6:$H$305,MATCH(V8,$T$2:$T$301,0)))</f>
        <v>46280</v>
      </c>
      <c r="Z8" s="0" t="str">
        <f aca="false">IF(V8&gt;=99999,"",INDEX('Personel Kayıtları'!$J$6:$J$305,MATCH(V8,$T$2:$T$301,0)))</f>
        <v>Süresi doldu</v>
      </c>
    </row>
    <row r="9" customFormat="false" ht="15" hidden="false" customHeight="false" outlineLevel="0" collapsed="false">
      <c r="A9" s="0" t="s">
        <v>273</v>
      </c>
      <c r="B9" s="0" t="n">
        <f aca="false">COUNTIFS('Eğitim Planı'!$F:$F,"&gt;="&amp;DATE(Listeler!$E$6,8,1),'Eğitim Planı'!$F:$F,"&lt;"&amp;DATE(Listeler!$E$6,9,1))</f>
        <v>0</v>
      </c>
      <c r="C9" s="0" t="n">
        <f aca="false">COUNTIFS('Eğitim Planı'!$H:$H,"&gt;="&amp;DATE(Listeler!$E$6,8,1),'Eğitim Planı'!$H:$H,"&lt;"&amp;DATE(Listeler!$E$6,9,1))</f>
        <v>0</v>
      </c>
      <c r="Q9" s="0" t="n">
        <f aca="false">Q8+(('Eğitim Planı'!$J13="Gecikti")*1)</f>
        <v>0</v>
      </c>
      <c r="R9" s="0" t="n">
        <f aca="false">R8+(AND('Eğitim Planı'!$K13&lt;&gt;"",'Eğitim Planı'!$K13&lt;=Listeler!$E$5,'Eğitim Planı'!$L13="")*1)</f>
        <v>0</v>
      </c>
      <c r="T9" s="0" t="n">
        <f aca="false">IF(OR('Personel Kayıtları'!$I13="",'Personel Kayıtları'!$F13=""),99999,'Personel Kayıtları'!$I13+ROW()/100000)</f>
        <v>-25.99991</v>
      </c>
      <c r="U9" s="0" t="n">
        <v>8</v>
      </c>
      <c r="V9" s="0" t="n">
        <f aca="false">SMALL($T$2:$T$301,8)</f>
        <v>-42.99955</v>
      </c>
      <c r="W9" s="0" t="str">
        <f aca="false">IF(V9&gt;=99999,"",INDEX('Personel Kayıtları'!$B$6:$B$305,MATCH(V9,$T$2:$T$301,0)))</f>
        <v>Hande Yavuz</v>
      </c>
      <c r="X9" s="0" t="str">
        <f aca="false">IF(V9&gt;=99999,"",INDEX('Personel Kayıtları'!$D$6:$D$305,MATCH(V9,$T$2:$T$301,0)))</f>
        <v>İSG temel eğitimi</v>
      </c>
      <c r="Y9" s="70" t="n">
        <f aca="false">IF(V9&gt;=99999,"",INDEX('Personel Kayıtları'!$H$6:$H$305,MATCH(V9,$T$2:$T$301,0)))</f>
        <v>46280</v>
      </c>
      <c r="Z9" s="0" t="str">
        <f aca="false">IF(V9&gt;=99999,"",INDEX('Personel Kayıtları'!$J$6:$J$305,MATCH(V9,$T$2:$T$301,0)))</f>
        <v>Süresi doldu</v>
      </c>
    </row>
    <row r="10" customFormat="false" ht="15" hidden="false" customHeight="false" outlineLevel="0" collapsed="false">
      <c r="A10" s="0" t="s">
        <v>274</v>
      </c>
      <c r="B10" s="0" t="n">
        <f aca="false">COUNTIFS('Eğitim Planı'!$F:$F,"&gt;="&amp;DATE(Listeler!$E$6,9,1),'Eğitim Planı'!$F:$F,"&lt;"&amp;DATE(Listeler!$E$6,10,1))</f>
        <v>2</v>
      </c>
      <c r="C10" s="0" t="n">
        <f aca="false">COUNTIFS('Eğitim Planı'!$H:$H,"&gt;="&amp;DATE(Listeler!$E$6,9,1),'Eğitim Planı'!$H:$H,"&lt;"&amp;DATE(Listeler!$E$6,10,1))</f>
        <v>1</v>
      </c>
      <c r="Q10" s="0" t="n">
        <f aca="false">Q9+(('Eğitim Planı'!$J14="Gecikti")*1)</f>
        <v>0</v>
      </c>
      <c r="R10" s="0" t="n">
        <f aca="false">R9+(AND('Eğitim Planı'!$K14&lt;&gt;"",'Eğitim Planı'!$K14&lt;=Listeler!$E$5,'Eğitim Planı'!$L14="")*1)</f>
        <v>0</v>
      </c>
      <c r="T10" s="0" t="n">
        <f aca="false">IF(OR('Personel Kayıtları'!$I14="",'Personel Kayıtları'!$F14=""),99999,'Personel Kayıtları'!$I14+ROW()/100000)</f>
        <v>77.0001</v>
      </c>
      <c r="U10" s="0" t="n">
        <v>9</v>
      </c>
      <c r="V10" s="0" t="n">
        <f aca="false">SMALL($T$2:$T$301,9)</f>
        <v>-25.99991</v>
      </c>
      <c r="W10" s="0" t="str">
        <f aca="false">IF(V10&gt;=99999,"",INDEX('Personel Kayıtları'!$B$6:$B$305,MATCH(V10,$T$2:$T$301,0)))</f>
        <v>Zeynep Arslan</v>
      </c>
      <c r="X10" s="0" t="str">
        <f aca="false">IF(V10&gt;=99999,"",INDEX('Personel Kayıtları'!$D$6:$D$305,MATCH(V10,$T$2:$T$301,0)))</f>
        <v>İlk yardım</v>
      </c>
      <c r="Y10" s="70" t="n">
        <f aca="false">IF(V10&gt;=99999,"",INDEX('Personel Kayıtları'!$H$6:$H$305,MATCH(V10,$T$2:$T$301,0)))</f>
        <v>46297</v>
      </c>
      <c r="Z10" s="0" t="str">
        <f aca="false">IF(V10&gt;=99999,"",INDEX('Personel Kayıtları'!$J$6:$J$305,MATCH(V10,$T$2:$T$301,0)))</f>
        <v>Süresi doldu</v>
      </c>
    </row>
    <row r="11" customFormat="false" ht="15" hidden="false" customHeight="false" outlineLevel="0" collapsed="false">
      <c r="A11" s="0" t="s">
        <v>275</v>
      </c>
      <c r="B11" s="0" t="n">
        <f aca="false">COUNTIFS('Eğitim Planı'!$F:$F,"&gt;="&amp;DATE(Listeler!$E$6,10,1),'Eğitim Planı'!$F:$F,"&lt;"&amp;DATE(Listeler!$E$6,11,1))</f>
        <v>2</v>
      </c>
      <c r="C11" s="0" t="n">
        <f aca="false">COUNTIFS('Eğitim Planı'!$H:$H,"&gt;="&amp;DATE(Listeler!$E$6,10,1),'Eğitim Planı'!$H:$H,"&lt;"&amp;DATE(Listeler!$E$6,11,1))</f>
        <v>1</v>
      </c>
      <c r="Q11" s="0" t="n">
        <f aca="false">Q10+(('Eğitim Planı'!$J15="Gecikti")*1)</f>
        <v>0</v>
      </c>
      <c r="R11" s="0" t="n">
        <f aca="false">R10+(AND('Eğitim Planı'!$K15&lt;&gt;"",'Eğitim Planı'!$K15&lt;=Listeler!$E$5,'Eğitim Planı'!$L15="")*1)</f>
        <v>0</v>
      </c>
      <c r="T11" s="0" t="n">
        <f aca="false">IF(OR('Personel Kayıtları'!$I15="",'Personel Kayıtları'!$F15=""),99999,'Personel Kayıtları'!$I15+ROW()/100000)</f>
        <v>105.00011</v>
      </c>
      <c r="U11" s="0" t="n">
        <v>10</v>
      </c>
      <c r="V11" s="0" t="n">
        <f aca="false">SMALL($T$2:$T$301,10)</f>
        <v>6.00033</v>
      </c>
      <c r="W11" s="0" t="str">
        <f aca="false">IF(V11&gt;=99999,"",INDEX('Personel Kayıtları'!$B$6:$B$305,MATCH(V11,$T$2:$T$301,0)))</f>
        <v>Kerem Uçar</v>
      </c>
      <c r="X11" s="0" t="str">
        <f aca="false">IF(V11&gt;=99999,"",INDEX('Personel Kayıtları'!$D$6:$D$305,MATCH(V11,$T$2:$T$301,0)))</f>
        <v>İSG temel eğitimi</v>
      </c>
      <c r="Y11" s="70" t="n">
        <f aca="false">IF(V11&gt;=99999,"",INDEX('Personel Kayıtları'!$H$6:$H$305,MATCH(V11,$T$2:$T$301,0)))</f>
        <v>46329</v>
      </c>
      <c r="Z11" s="0" t="str">
        <f aca="false">IF(V11&gt;=99999,"",INDEX('Personel Kayıtları'!$J$6:$J$305,MATCH(V11,$T$2:$T$301,0)))</f>
        <v>Yaklaşıyor</v>
      </c>
    </row>
    <row r="12" customFormat="false" ht="15" hidden="false" customHeight="false" outlineLevel="0" collapsed="false">
      <c r="A12" s="0" t="s">
        <v>276</v>
      </c>
      <c r="B12" s="0" t="n">
        <f aca="false">COUNTIFS('Eğitim Planı'!$F:$F,"&gt;="&amp;DATE(Listeler!$E$6,11,1),'Eğitim Planı'!$F:$F,"&lt;"&amp;DATE(Listeler!$E$6,12,1))</f>
        <v>2</v>
      </c>
      <c r="C12" s="0" t="n">
        <f aca="false">COUNTIFS('Eğitim Planı'!$H:$H,"&gt;="&amp;DATE(Listeler!$E$6,11,1),'Eğitim Planı'!$H:$H,"&lt;"&amp;DATE(Listeler!$E$6,12,1))</f>
        <v>0</v>
      </c>
      <c r="Q12" s="0" t="n">
        <f aca="false">Q11+(('Eğitim Planı'!$J16="Gecikti")*1)</f>
        <v>0</v>
      </c>
      <c r="R12" s="0" t="n">
        <f aca="false">R11+(AND('Eğitim Planı'!$K16&lt;&gt;"",'Eğitim Planı'!$K16&lt;=Listeler!$E$5,'Eğitim Planı'!$L16="")*1)</f>
        <v>1</v>
      </c>
      <c r="T12" s="0" t="n">
        <f aca="false">IF(OR('Personel Kayıtları'!$I16="",'Personel Kayıtları'!$F16=""),99999,'Personel Kayıtları'!$I16+ROW()/100000)</f>
        <v>99999</v>
      </c>
    </row>
    <row r="13" customFormat="false" ht="15" hidden="false" customHeight="false" outlineLevel="0" collapsed="false">
      <c r="A13" s="0" t="s">
        <v>277</v>
      </c>
      <c r="B13" s="0" t="n">
        <f aca="false">COUNTIFS('Eğitim Planı'!$F:$F,"&gt;="&amp;DATE(Listeler!$E$6,12,1),'Eğitim Planı'!$F:$F,"&lt;"&amp;DATE(Listeler!$E$6+1,1,1))</f>
        <v>2</v>
      </c>
      <c r="C13" s="0" t="n">
        <f aca="false">COUNTIFS('Eğitim Planı'!$H:$H,"&gt;="&amp;DATE(Listeler!$E$6,12,1),'Eğitim Planı'!$H:$H,"&lt;"&amp;DATE(Listeler!$E$6+1,1,1))</f>
        <v>0</v>
      </c>
      <c r="Q13" s="0" t="n">
        <f aca="false">Q12+(('Eğitim Planı'!$J17="Gecikti")*1)</f>
        <v>1</v>
      </c>
      <c r="R13" s="0" t="n">
        <f aca="false">R12+(AND('Eğitim Planı'!$K17&lt;&gt;"",'Eğitim Planı'!$K17&lt;=Listeler!$E$5,'Eğitim Planı'!$L17="")*1)</f>
        <v>1</v>
      </c>
      <c r="T13" s="0" t="n">
        <f aca="false">IF(OR('Personel Kayıtları'!$I17="",'Personel Kayıtları'!$F17=""),99999,'Personel Kayıtları'!$I17+ROW()/100000)</f>
        <v>105.00013</v>
      </c>
    </row>
    <row r="14" customFormat="false" ht="15" hidden="false" customHeight="false" outlineLevel="0" collapsed="false">
      <c r="Q14" s="0" t="n">
        <f aca="false">Q13+(('Eğitim Planı'!$J18="Gecikti")*1)</f>
        <v>2</v>
      </c>
      <c r="R14" s="0" t="n">
        <f aca="false">R13+(AND('Eğitim Planı'!$K18&lt;&gt;"",'Eğitim Planı'!$K18&lt;=Listeler!$E$5,'Eğitim Planı'!$L18="")*1)</f>
        <v>1</v>
      </c>
      <c r="T14" s="0" t="n">
        <f aca="false">IF(OR('Personel Kayıtları'!$I18="",'Personel Kayıtları'!$F18=""),99999,'Personel Kayıtları'!$I18+ROW()/100000)</f>
        <v>99999</v>
      </c>
    </row>
    <row r="15" customFormat="false" ht="15" hidden="false" customHeight="false" outlineLevel="0" collapsed="false">
      <c r="Q15" s="0" t="n">
        <f aca="false">Q14+(('Eğitim Planı'!$J19="Gecikti")*1)</f>
        <v>2</v>
      </c>
      <c r="R15" s="0" t="n">
        <f aca="false">R14+(AND('Eğitim Planı'!$K19&lt;&gt;"",'Eğitim Planı'!$K19&lt;=Listeler!$E$5,'Eğitim Planı'!$L19="")*1)</f>
        <v>1</v>
      </c>
      <c r="T15" s="0" t="n">
        <f aca="false">IF(OR('Personel Kayıtları'!$I19="",'Personel Kayıtları'!$F19=""),99999,'Personel Kayıtları'!$I19+ROW()/100000)</f>
        <v>77.00015</v>
      </c>
    </row>
    <row r="16" customFormat="false" ht="15" hidden="false" customHeight="false" outlineLevel="0" collapsed="false">
      <c r="Q16" s="0" t="n">
        <f aca="false">Q15+(('Eğitim Planı'!$J20="Gecikti")*1)</f>
        <v>2</v>
      </c>
      <c r="R16" s="0" t="n">
        <f aca="false">R15+(AND('Eğitim Planı'!$K20&lt;&gt;"",'Eğitim Planı'!$K20&lt;=Listeler!$E$5,'Eğitim Planı'!$L20="")*1)</f>
        <v>1</v>
      </c>
      <c r="T16" s="0" t="n">
        <f aca="false">IF(OR('Personel Kayıtları'!$I20="",'Personel Kayıtları'!$F20=""),99999,'Personel Kayıtları'!$I20+ROW()/100000)</f>
        <v>77.00016</v>
      </c>
    </row>
    <row r="17" customFormat="false" ht="15" hidden="false" customHeight="false" outlineLevel="0" collapsed="false">
      <c r="Q17" s="0" t="n">
        <f aca="false">Q16+(('Eğitim Planı'!$J21="Gecikti")*1)</f>
        <v>2</v>
      </c>
      <c r="R17" s="0" t="n">
        <f aca="false">R16+(AND('Eğitim Planı'!$K21&lt;&gt;"",'Eğitim Planı'!$K21&lt;=Listeler!$E$5,'Eğitim Planı'!$L21="")*1)</f>
        <v>1</v>
      </c>
      <c r="T17" s="0" t="n">
        <f aca="false">IF(OR('Personel Kayıtları'!$I21="",'Personel Kayıtları'!$F21=""),99999,'Personel Kayıtları'!$I21+ROW()/100000)</f>
        <v>99999</v>
      </c>
    </row>
    <row r="18" customFormat="false" ht="15" hidden="false" customHeight="false" outlineLevel="0" collapsed="false">
      <c r="Q18" s="0" t="n">
        <f aca="false">Q17+(('Eğitim Planı'!$J22="Gecikti")*1)</f>
        <v>2</v>
      </c>
      <c r="R18" s="0" t="n">
        <f aca="false">R17+(AND('Eğitim Planı'!$K22&lt;&gt;"",'Eğitim Planı'!$K22&lt;=Listeler!$E$5,'Eğitim Planı'!$L22="")*1)</f>
        <v>1</v>
      </c>
      <c r="T18" s="0" t="n">
        <f aca="false">IF(OR('Personel Kayıtları'!$I22="",'Personel Kayıtları'!$F22=""),99999,'Personel Kayıtları'!$I22+ROW()/100000)</f>
        <v>494.00018</v>
      </c>
    </row>
    <row r="19" customFormat="false" ht="15" hidden="false" customHeight="false" outlineLevel="0" collapsed="false">
      <c r="Q19" s="0" t="n">
        <f aca="false">Q18+(('Eğitim Planı'!$J23="Gecikti")*1)</f>
        <v>2</v>
      </c>
      <c r="R19" s="0" t="n">
        <f aca="false">R18+(AND('Eğitim Planı'!$K23&lt;&gt;"",'Eğitim Planı'!$K23&lt;=Listeler!$E$5,'Eğitim Planı'!$L23="")*1)</f>
        <v>1</v>
      </c>
      <c r="T19" s="0" t="n">
        <f aca="false">IF(OR('Personel Kayıtları'!$I23="",'Personel Kayıtları'!$F23=""),99999,'Personel Kayıtları'!$I23+ROW()/100000)</f>
        <v>-290.99981</v>
      </c>
    </row>
    <row r="20" customFormat="false" ht="15" hidden="false" customHeight="false" outlineLevel="0" collapsed="false">
      <c r="Q20" s="0" t="n">
        <f aca="false">Q19+(('Eğitim Planı'!$J24="Gecikti")*1)</f>
        <v>2</v>
      </c>
      <c r="R20" s="0" t="n">
        <f aca="false">R19+(AND('Eğitim Planı'!$K24&lt;&gt;"",'Eğitim Planı'!$K24&lt;=Listeler!$E$5,'Eğitim Planı'!$L24="")*1)</f>
        <v>1</v>
      </c>
      <c r="T20" s="0" t="n">
        <f aca="false">IF(OR('Personel Kayıtları'!$I24="",'Personel Kayıtları'!$F24=""),99999,'Personel Kayıtları'!$I24+ROW()/100000)</f>
        <v>77.0002</v>
      </c>
    </row>
    <row r="21" customFormat="false" ht="15" hidden="false" customHeight="false" outlineLevel="0" collapsed="false">
      <c r="Q21" s="0" t="n">
        <f aca="false">Q20+(('Eğitim Planı'!$J25="Gecikti")*1)</f>
        <v>2</v>
      </c>
      <c r="R21" s="0" t="n">
        <f aca="false">R20+(AND('Eğitim Planı'!$K25&lt;&gt;"",'Eğitim Planı'!$K25&lt;=Listeler!$E$5,'Eğitim Planı'!$L25="")*1)</f>
        <v>1</v>
      </c>
      <c r="T21" s="0" t="n">
        <f aca="false">IF(OR('Personel Kayıtları'!$I25="",'Personel Kayıtları'!$F25=""),99999,'Personel Kayıtları'!$I25+ROW()/100000)</f>
        <v>99999</v>
      </c>
    </row>
    <row r="22" customFormat="false" ht="15" hidden="false" customHeight="false" outlineLevel="0" collapsed="false">
      <c r="Q22" s="0" t="n">
        <f aca="false">Q21+(('Eğitim Planı'!$J26="Gecikti")*1)</f>
        <v>2</v>
      </c>
      <c r="R22" s="0" t="n">
        <f aca="false">R21+(AND('Eğitim Planı'!$K26&lt;&gt;"",'Eğitim Planı'!$K26&lt;=Listeler!$E$5,'Eğitim Planı'!$L26="")*1)</f>
        <v>1</v>
      </c>
      <c r="T22" s="0" t="n">
        <f aca="false">IF(OR('Personel Kayıtları'!$I26="",'Personel Kayıtları'!$F26=""),99999,'Personel Kayıtları'!$I26+ROW()/100000)</f>
        <v>23.00022</v>
      </c>
    </row>
    <row r="23" customFormat="false" ht="15" hidden="false" customHeight="false" outlineLevel="0" collapsed="false">
      <c r="Q23" s="0" t="n">
        <f aca="false">Q22+(('Eğitim Planı'!$J27="Gecikti")*1)</f>
        <v>2</v>
      </c>
      <c r="R23" s="0" t="n">
        <f aca="false">R22+(AND('Eğitim Planı'!$K27&lt;&gt;"",'Eğitim Planı'!$K27&lt;=Listeler!$E$5,'Eğitim Planı'!$L27="")*1)</f>
        <v>1</v>
      </c>
      <c r="T23" s="0" t="n">
        <f aca="false">IF(OR('Personel Kayıtları'!$I27="",'Personel Kayıtları'!$F27=""),99999,'Personel Kayıtları'!$I27+ROW()/100000)</f>
        <v>105.00023</v>
      </c>
    </row>
    <row r="24" customFormat="false" ht="15" hidden="false" customHeight="false" outlineLevel="0" collapsed="false">
      <c r="Q24" s="0" t="n">
        <f aca="false">Q23+(('Eğitim Planı'!$J28="Gecikti")*1)</f>
        <v>2</v>
      </c>
      <c r="R24" s="0" t="n">
        <f aca="false">R23+(AND('Eğitim Planı'!$K28&lt;&gt;"",'Eğitim Planı'!$K28&lt;=Listeler!$E$5,'Eğitim Planı'!$L28="")*1)</f>
        <v>1</v>
      </c>
      <c r="T24" s="0" t="n">
        <f aca="false">IF(OR('Personel Kayıtları'!$I28="",'Personel Kayıtları'!$F28=""),99999,'Personel Kayıtları'!$I28+ROW()/100000)</f>
        <v>596.00024</v>
      </c>
    </row>
    <row r="25" customFormat="false" ht="15" hidden="false" customHeight="false" outlineLevel="0" collapsed="false">
      <c r="Q25" s="0" t="n">
        <f aca="false">Q24+(('Eğitim Planı'!$J29="Gecikti")*1)</f>
        <v>2</v>
      </c>
      <c r="R25" s="0" t="n">
        <f aca="false">R24+(AND('Eğitim Planı'!$K29&lt;&gt;"",'Eğitim Planı'!$K29&lt;=Listeler!$E$5,'Eğitim Planı'!$L29="")*1)</f>
        <v>1</v>
      </c>
      <c r="T25" s="0" t="n">
        <f aca="false">IF(OR('Personel Kayıtları'!$I29="",'Personel Kayıtları'!$F29=""),99999,'Personel Kayıtları'!$I29+ROW()/100000)</f>
        <v>-42.99975</v>
      </c>
    </row>
    <row r="26" customFormat="false" ht="15" hidden="false" customHeight="false" outlineLevel="0" collapsed="false">
      <c r="Q26" s="0" t="n">
        <f aca="false">Q25+(('Eğitim Planı'!$J30="Gecikti")*1)</f>
        <v>2</v>
      </c>
      <c r="R26" s="0" t="n">
        <f aca="false">R25+(AND('Eğitim Planı'!$K30&lt;&gt;"",'Eğitim Planı'!$K30&lt;=Listeler!$E$5,'Eğitim Planı'!$L30="")*1)</f>
        <v>1</v>
      </c>
      <c r="T26" s="0" t="n">
        <f aca="false">IF(OR('Personel Kayıtları'!$I30="",'Personel Kayıtları'!$F30=""),99999,'Personel Kayıtları'!$I30+ROW()/100000)</f>
        <v>99999</v>
      </c>
    </row>
    <row r="27" customFormat="false" ht="15" hidden="false" customHeight="false" outlineLevel="0" collapsed="false">
      <c r="Q27" s="0" t="n">
        <f aca="false">Q26+(('Eğitim Planı'!$J31="Gecikti")*1)</f>
        <v>2</v>
      </c>
      <c r="R27" s="0" t="n">
        <f aca="false">R26+(AND('Eğitim Planı'!$K31&lt;&gt;"",'Eğitim Planı'!$K31&lt;=Listeler!$E$5,'Eğitim Planı'!$L31="")*1)</f>
        <v>1</v>
      </c>
      <c r="T27" s="0" t="n">
        <f aca="false">IF(OR('Personel Kayıtları'!$I31="",'Personel Kayıtları'!$F31=""),99999,'Personel Kayıtları'!$I31+ROW()/100000)</f>
        <v>77.00027</v>
      </c>
    </row>
    <row r="28" customFormat="false" ht="15" hidden="false" customHeight="false" outlineLevel="0" collapsed="false">
      <c r="Q28" s="0" t="n">
        <f aca="false">Q27+(('Eğitim Planı'!$J32="Gecikti")*1)</f>
        <v>2</v>
      </c>
      <c r="R28" s="0" t="n">
        <f aca="false">R27+(AND('Eğitim Planı'!$K32&lt;&gt;"",'Eğitim Planı'!$K32&lt;=Listeler!$E$5,'Eğitim Planı'!$L32="")*1)</f>
        <v>1</v>
      </c>
      <c r="T28" s="0" t="n">
        <f aca="false">IF(OR('Personel Kayıtları'!$I32="",'Personel Kayıtları'!$F32=""),99999,'Personel Kayıtları'!$I32+ROW()/100000)</f>
        <v>-42.99972</v>
      </c>
    </row>
    <row r="29" customFormat="false" ht="15" hidden="false" customHeight="false" outlineLevel="0" collapsed="false">
      <c r="Q29" s="0" t="n">
        <f aca="false">Q28+(('Eğitim Planı'!$J33="Gecikti")*1)</f>
        <v>2</v>
      </c>
      <c r="R29" s="0" t="n">
        <f aca="false">R28+(AND('Eğitim Planı'!$K33&lt;&gt;"",'Eğitim Planı'!$K33&lt;=Listeler!$E$5,'Eğitim Planı'!$L33="")*1)</f>
        <v>1</v>
      </c>
      <c r="T29" s="0" t="n">
        <f aca="false">IF(OR('Personel Kayıtları'!$I33="",'Personel Kayıtları'!$F33=""),99999,'Personel Kayıtları'!$I33+ROW()/100000)</f>
        <v>99999</v>
      </c>
    </row>
    <row r="30" customFormat="false" ht="15" hidden="false" customHeight="false" outlineLevel="0" collapsed="false">
      <c r="Q30" s="0" t="n">
        <f aca="false">Q29+(('Eğitim Planı'!$J34="Gecikti")*1)</f>
        <v>2</v>
      </c>
      <c r="R30" s="0" t="n">
        <f aca="false">R29+(AND('Eğitim Planı'!$K34&lt;&gt;"",'Eğitim Planı'!$K34&lt;=Listeler!$E$5,'Eğitim Planı'!$L34="")*1)</f>
        <v>1</v>
      </c>
      <c r="T30" s="0" t="n">
        <f aca="false">IF(OR('Personel Kayıtları'!$I34="",'Personel Kayıtları'!$F34=""),99999,'Personel Kayıtları'!$I34+ROW()/100000)</f>
        <v>-42.9997</v>
      </c>
    </row>
    <row r="31" customFormat="false" ht="15" hidden="false" customHeight="false" outlineLevel="0" collapsed="false">
      <c r="Q31" s="0" t="n">
        <f aca="false">Q30+(('Eğitim Planı'!$J35="Gecikti")*1)</f>
        <v>2</v>
      </c>
      <c r="R31" s="0" t="n">
        <f aca="false">R30+(AND('Eğitim Planı'!$K35&lt;&gt;"",'Eğitim Planı'!$K35&lt;=Listeler!$E$5,'Eğitim Planı'!$L35="")*1)</f>
        <v>1</v>
      </c>
      <c r="T31" s="0" t="n">
        <f aca="false">IF(OR('Personel Kayıtları'!$I35="",'Personel Kayıtları'!$F35=""),99999,'Personel Kayıtları'!$I35+ROW()/100000)</f>
        <v>105.00031</v>
      </c>
    </row>
    <row r="32" customFormat="false" ht="15" hidden="false" customHeight="false" outlineLevel="0" collapsed="false">
      <c r="Q32" s="0" t="n">
        <f aca="false">Q31+(('Eğitim Planı'!$J36="Gecikti")*1)</f>
        <v>2</v>
      </c>
      <c r="R32" s="0" t="n">
        <f aca="false">R31+(AND('Eğitim Planı'!$K36&lt;&gt;"",'Eğitim Planı'!$K36&lt;=Listeler!$E$5,'Eğitim Planı'!$L36="")*1)</f>
        <v>1</v>
      </c>
      <c r="T32" s="0" t="n">
        <f aca="false">IF(OR('Personel Kayıtları'!$I36="",'Personel Kayıtları'!$F36=""),99999,'Personel Kayıtları'!$I36+ROW()/100000)</f>
        <v>99999</v>
      </c>
    </row>
    <row r="33" customFormat="false" ht="15" hidden="false" customHeight="false" outlineLevel="0" collapsed="false">
      <c r="Q33" s="0" t="n">
        <f aca="false">Q32+(('Eğitim Planı'!$J37="Gecikti")*1)</f>
        <v>2</v>
      </c>
      <c r="R33" s="0" t="n">
        <f aca="false">R32+(AND('Eğitim Planı'!$K37&lt;&gt;"",'Eğitim Planı'!$K37&lt;=Listeler!$E$5,'Eğitim Planı'!$L37="")*1)</f>
        <v>1</v>
      </c>
      <c r="T33" s="0" t="n">
        <f aca="false">IF(OR('Personel Kayıtları'!$I37="",'Personel Kayıtları'!$F37=""),99999,'Personel Kayıtları'!$I37+ROW()/100000)</f>
        <v>6.00033</v>
      </c>
    </row>
    <row r="34" customFormat="false" ht="15" hidden="false" customHeight="false" outlineLevel="0" collapsed="false">
      <c r="Q34" s="0" t="n">
        <f aca="false">Q33+(('Eğitim Planı'!$J38="Gecikti")*1)</f>
        <v>2</v>
      </c>
      <c r="R34" s="0" t="n">
        <f aca="false">R33+(AND('Eğitim Planı'!$K38&lt;&gt;"",'Eğitim Planı'!$K38&lt;=Listeler!$E$5,'Eğitim Planı'!$L38="")*1)</f>
        <v>1</v>
      </c>
      <c r="T34" s="0" t="n">
        <f aca="false">IF(OR('Personel Kayıtları'!$I38="",'Personel Kayıtları'!$F38=""),99999,'Personel Kayıtları'!$I38+ROW()/100000)</f>
        <v>-42.99966</v>
      </c>
    </row>
    <row r="35" customFormat="false" ht="15" hidden="false" customHeight="false" outlineLevel="0" collapsed="false">
      <c r="Q35" s="0" t="n">
        <f aca="false">Q34+(('Eğitim Planı'!$J39="Gecikti")*1)</f>
        <v>2</v>
      </c>
      <c r="R35" s="0" t="n">
        <f aca="false">R34+(AND('Eğitim Planı'!$K39&lt;&gt;"",'Eğitim Planı'!$K39&lt;=Listeler!$E$5,'Eğitim Planı'!$L39="")*1)</f>
        <v>1</v>
      </c>
      <c r="T35" s="0" t="n">
        <f aca="false">IF(OR('Personel Kayıtları'!$I39="",'Personel Kayıtları'!$F39=""),99999,'Personel Kayıtları'!$I39+ROW()/100000)</f>
        <v>494.00035</v>
      </c>
    </row>
    <row r="36" customFormat="false" ht="15" hidden="false" customHeight="false" outlineLevel="0" collapsed="false">
      <c r="Q36" s="0" t="n">
        <f aca="false">Q35+(('Eğitim Planı'!$J40="Gecikti")*1)</f>
        <v>2</v>
      </c>
      <c r="R36" s="0" t="n">
        <f aca="false">R35+(AND('Eğitim Planı'!$K40&lt;&gt;"",'Eğitim Planı'!$K40&lt;=Listeler!$E$5,'Eğitim Planı'!$L40="")*1)</f>
        <v>1</v>
      </c>
      <c r="T36" s="0" t="n">
        <f aca="false">IF(OR('Personel Kayıtları'!$I40="",'Personel Kayıtları'!$F40=""),99999,'Personel Kayıtları'!$I40+ROW()/100000)</f>
        <v>-290.99964</v>
      </c>
    </row>
    <row r="37" customFormat="false" ht="15" hidden="false" customHeight="false" outlineLevel="0" collapsed="false">
      <c r="Q37" s="0" t="n">
        <f aca="false">Q36+(('Eğitim Planı'!$J41="Gecikti")*1)</f>
        <v>2</v>
      </c>
      <c r="R37" s="0" t="n">
        <f aca="false">R36+(AND('Eğitim Planı'!$K41&lt;&gt;"",'Eğitim Planı'!$K41&lt;=Listeler!$E$5,'Eğitim Planı'!$L41="")*1)</f>
        <v>1</v>
      </c>
      <c r="T37" s="0" t="n">
        <f aca="false">IF(OR('Personel Kayıtları'!$I41="",'Personel Kayıtları'!$F41=""),99999,'Personel Kayıtları'!$I41+ROW()/100000)</f>
        <v>105.00037</v>
      </c>
    </row>
    <row r="38" customFormat="false" ht="15" hidden="false" customHeight="false" outlineLevel="0" collapsed="false">
      <c r="Q38" s="0" t="n">
        <f aca="false">Q37+(('Eğitim Planı'!$J42="Gecikti")*1)</f>
        <v>2</v>
      </c>
      <c r="R38" s="0" t="n">
        <f aca="false">R37+(AND('Eğitim Planı'!$K42&lt;&gt;"",'Eğitim Planı'!$K42&lt;=Listeler!$E$5,'Eğitim Planı'!$L42="")*1)</f>
        <v>1</v>
      </c>
      <c r="T38" s="0" t="n">
        <f aca="false">IF(OR('Personel Kayıtları'!$I42="",'Personel Kayıtları'!$F42=""),99999,'Personel Kayıtları'!$I42+ROW()/100000)</f>
        <v>6.00038</v>
      </c>
    </row>
    <row r="39" customFormat="false" ht="15" hidden="false" customHeight="false" outlineLevel="0" collapsed="false">
      <c r="Q39" s="0" t="n">
        <f aca="false">Q38+(('Eğitim Planı'!$J43="Gecikti")*1)</f>
        <v>2</v>
      </c>
      <c r="R39" s="0" t="n">
        <f aca="false">R38+(AND('Eğitim Planı'!$K43&lt;&gt;"",'Eğitim Planı'!$K43&lt;=Listeler!$E$5,'Eğitim Planı'!$L43="")*1)</f>
        <v>1</v>
      </c>
      <c r="T39" s="0" t="n">
        <f aca="false">IF(OR('Personel Kayıtları'!$I43="",'Personel Kayıtları'!$F43=""),99999,'Personel Kayıtları'!$I43+ROW()/100000)</f>
        <v>99999</v>
      </c>
    </row>
    <row r="40" customFormat="false" ht="15" hidden="false" customHeight="false" outlineLevel="0" collapsed="false">
      <c r="Q40" s="0" t="n">
        <f aca="false">Q39+(('Eğitim Planı'!$J44="Gecikti")*1)</f>
        <v>2</v>
      </c>
      <c r="R40" s="0" t="n">
        <f aca="false">R39+(AND('Eğitim Planı'!$K44&lt;&gt;"",'Eğitim Planı'!$K44&lt;=Listeler!$E$5,'Eğitim Planı'!$L44="")*1)</f>
        <v>1</v>
      </c>
      <c r="T40" s="0" t="n">
        <f aca="false">IF(OR('Personel Kayıtları'!$I44="",'Personel Kayıtları'!$F44=""),99999,'Personel Kayıtları'!$I44+ROW()/100000)</f>
        <v>105.0004</v>
      </c>
    </row>
    <row r="41" customFormat="false" ht="15" hidden="false" customHeight="false" outlineLevel="0" collapsed="false">
      <c r="Q41" s="0" t="n">
        <f aca="false">Q40+(('Eğitim Planı'!$J45="Gecikti")*1)</f>
        <v>2</v>
      </c>
      <c r="R41" s="0" t="n">
        <f aca="false">R40+(AND('Eğitim Planı'!$K45&lt;&gt;"",'Eğitim Planı'!$K45&lt;=Listeler!$E$5,'Eğitim Planı'!$L45="")*1)</f>
        <v>1</v>
      </c>
      <c r="T41" s="0" t="n">
        <f aca="false">IF(OR('Personel Kayıtları'!$I45="",'Personel Kayıtları'!$F45=""),99999,'Personel Kayıtları'!$I45+ROW()/100000)</f>
        <v>6.00041</v>
      </c>
    </row>
    <row r="42" customFormat="false" ht="15" hidden="false" customHeight="false" outlineLevel="0" collapsed="false">
      <c r="Q42" s="0" t="n">
        <f aca="false">Q41+(('Eğitim Planı'!$J46="Gecikti")*1)</f>
        <v>2</v>
      </c>
      <c r="R42" s="0" t="n">
        <f aca="false">R41+(AND('Eğitim Planı'!$K46&lt;&gt;"",'Eğitim Planı'!$K46&lt;=Listeler!$E$5,'Eğitim Planı'!$L46="")*1)</f>
        <v>1</v>
      </c>
      <c r="T42" s="0" t="n">
        <f aca="false">IF(OR('Personel Kayıtları'!$I46="",'Personel Kayıtları'!$F46=""),99999,'Personel Kayıtları'!$I46+ROW()/100000)</f>
        <v>596.00042</v>
      </c>
    </row>
    <row r="43" customFormat="false" ht="15" hidden="false" customHeight="false" outlineLevel="0" collapsed="false">
      <c r="Q43" s="0" t="n">
        <f aca="false">Q42+(('Eğitim Planı'!$J47="Gecikti")*1)</f>
        <v>2</v>
      </c>
      <c r="R43" s="0" t="n">
        <f aca="false">R42+(AND('Eğitim Planı'!$K47&lt;&gt;"",'Eğitim Planı'!$K47&lt;=Listeler!$E$5,'Eğitim Planı'!$L47="")*1)</f>
        <v>1</v>
      </c>
      <c r="T43" s="0" t="n">
        <f aca="false">IF(OR('Personel Kayıtları'!$I47="",'Personel Kayıtları'!$F47=""),99999,'Personel Kayıtları'!$I47+ROW()/100000)</f>
        <v>6.00043</v>
      </c>
    </row>
    <row r="44" customFormat="false" ht="15" hidden="false" customHeight="false" outlineLevel="0" collapsed="false">
      <c r="Q44" s="0" t="n">
        <f aca="false">Q43+(('Eğitim Planı'!$J48="Gecikti")*1)</f>
        <v>2</v>
      </c>
      <c r="R44" s="0" t="n">
        <f aca="false">R43+(AND('Eğitim Planı'!$K48&lt;&gt;"",'Eğitim Planı'!$K48&lt;=Listeler!$E$5,'Eğitim Planı'!$L48="")*1)</f>
        <v>1</v>
      </c>
      <c r="T44" s="0" t="n">
        <f aca="false">IF(OR('Personel Kayıtları'!$I48="",'Personel Kayıtları'!$F48=""),99999,'Personel Kayıtları'!$I48+ROW()/100000)</f>
        <v>99999</v>
      </c>
    </row>
    <row r="45" customFormat="false" ht="15" hidden="false" customHeight="false" outlineLevel="0" collapsed="false">
      <c r="Q45" s="0" t="n">
        <f aca="false">Q44+(('Eğitim Planı'!$J49="Gecikti")*1)</f>
        <v>2</v>
      </c>
      <c r="R45" s="0" t="n">
        <f aca="false">R44+(AND('Eğitim Planı'!$K49&lt;&gt;"",'Eğitim Planı'!$K49&lt;=Listeler!$E$5,'Eğitim Planı'!$L49="")*1)</f>
        <v>1</v>
      </c>
      <c r="T45" s="0" t="n">
        <f aca="false">IF(OR('Personel Kayıtları'!$I49="",'Personel Kayıtları'!$F49=""),99999,'Personel Kayıtları'!$I49+ROW()/100000)</f>
        <v>-42.99955</v>
      </c>
    </row>
    <row r="46" customFormat="false" ht="15" hidden="false" customHeight="false" outlineLevel="0" collapsed="false">
      <c r="Q46" s="0" t="n">
        <f aca="false">Q45+(('Eğitim Planı'!$J50="Gecikti")*1)</f>
        <v>2</v>
      </c>
      <c r="R46" s="0" t="n">
        <f aca="false">R45+(AND('Eğitim Planı'!$K50&lt;&gt;"",'Eğitim Planı'!$K50&lt;=Listeler!$E$5,'Eğitim Planı'!$L50="")*1)</f>
        <v>1</v>
      </c>
      <c r="T46" s="0" t="n">
        <f aca="false">IF(OR('Personel Kayıtları'!$I50="",'Personel Kayıtları'!$F50=""),99999,'Personel Kayıtları'!$I50+ROW()/100000)</f>
        <v>99999</v>
      </c>
    </row>
    <row r="47" customFormat="false" ht="15" hidden="false" customHeight="false" outlineLevel="0" collapsed="false">
      <c r="Q47" s="0" t="n">
        <f aca="false">Q46+(('Eğitim Planı'!$J51="Gecikti")*1)</f>
        <v>2</v>
      </c>
      <c r="R47" s="0" t="n">
        <f aca="false">R46+(AND('Eğitim Planı'!$K51&lt;&gt;"",'Eğitim Planı'!$K51&lt;=Listeler!$E$5,'Eğitim Planı'!$L51="")*1)</f>
        <v>1</v>
      </c>
      <c r="T47" s="0" t="n">
        <f aca="false">IF(OR('Personel Kayıtları'!$I51="",'Personel Kayıtları'!$F51=""),99999,'Personel Kayıtları'!$I51+ROW()/100000)</f>
        <v>99999</v>
      </c>
    </row>
    <row r="48" customFormat="false" ht="15" hidden="false" customHeight="false" outlineLevel="0" collapsed="false">
      <c r="Q48" s="0" t="n">
        <f aca="false">Q47+(('Eğitim Planı'!$J52="Gecikti")*1)</f>
        <v>2</v>
      </c>
      <c r="R48" s="0" t="n">
        <f aca="false">R47+(AND('Eğitim Planı'!$K52&lt;&gt;"",'Eğitim Planı'!$K52&lt;=Listeler!$E$5,'Eğitim Planı'!$L52="")*1)</f>
        <v>1</v>
      </c>
      <c r="T48" s="0" t="n">
        <f aca="false">IF(OR('Personel Kayıtları'!$I52="",'Personel Kayıtları'!$F52=""),99999,'Personel Kayıtları'!$I52+ROW()/100000)</f>
        <v>99999</v>
      </c>
    </row>
    <row r="49" customFormat="false" ht="15" hidden="false" customHeight="false" outlineLevel="0" collapsed="false">
      <c r="Q49" s="0" t="n">
        <f aca="false">Q48+(('Eğitim Planı'!$J53="Gecikti")*1)</f>
        <v>2</v>
      </c>
      <c r="R49" s="0" t="n">
        <f aca="false">R48+(AND('Eğitim Planı'!$K53&lt;&gt;"",'Eğitim Planı'!$K53&lt;=Listeler!$E$5,'Eğitim Planı'!$L53="")*1)</f>
        <v>1</v>
      </c>
      <c r="T49" s="0" t="n">
        <f aca="false">IF(OR('Personel Kayıtları'!$I53="",'Personel Kayıtları'!$F53=""),99999,'Personel Kayıtları'!$I53+ROW()/100000)</f>
        <v>99999</v>
      </c>
    </row>
    <row r="50" customFormat="false" ht="15" hidden="false" customHeight="false" outlineLevel="0" collapsed="false">
      <c r="Q50" s="0" t="n">
        <f aca="false">Q49+(('Eğitim Planı'!$J54="Gecikti")*1)</f>
        <v>2</v>
      </c>
      <c r="R50" s="0" t="n">
        <f aca="false">R49+(AND('Eğitim Planı'!$K54&lt;&gt;"",'Eğitim Planı'!$K54&lt;=Listeler!$E$5,'Eğitim Planı'!$L54="")*1)</f>
        <v>1</v>
      </c>
      <c r="T50" s="0" t="n">
        <f aca="false">IF(OR('Personel Kayıtları'!$I54="",'Personel Kayıtları'!$F54=""),99999,'Personel Kayıtları'!$I54+ROW()/100000)</f>
        <v>99999</v>
      </c>
    </row>
    <row r="51" customFormat="false" ht="15" hidden="false" customHeight="false" outlineLevel="0" collapsed="false">
      <c r="Q51" s="0" t="n">
        <f aca="false">Q50+(('Eğitim Planı'!$J55="Gecikti")*1)</f>
        <v>2</v>
      </c>
      <c r="R51" s="0" t="n">
        <f aca="false">R50+(AND('Eğitim Planı'!$K55&lt;&gt;"",'Eğitim Planı'!$K55&lt;=Listeler!$E$5,'Eğitim Planı'!$L55="")*1)</f>
        <v>1</v>
      </c>
      <c r="T51" s="0" t="n">
        <f aca="false">IF(OR('Personel Kayıtları'!$I55="",'Personel Kayıtları'!$F55=""),99999,'Personel Kayıtları'!$I55+ROW()/100000)</f>
        <v>99999</v>
      </c>
    </row>
    <row r="52" customFormat="false" ht="15" hidden="false" customHeight="false" outlineLevel="0" collapsed="false">
      <c r="Q52" s="0" t="n">
        <f aca="false">Q51+(('Eğitim Planı'!$J56="Gecikti")*1)</f>
        <v>2</v>
      </c>
      <c r="R52" s="0" t="n">
        <f aca="false">R51+(AND('Eğitim Planı'!$K56&lt;&gt;"",'Eğitim Planı'!$K56&lt;=Listeler!$E$5,'Eğitim Planı'!$L56="")*1)</f>
        <v>1</v>
      </c>
      <c r="T52" s="0" t="n">
        <f aca="false">IF(OR('Personel Kayıtları'!$I56="",'Personel Kayıtları'!$F56=""),99999,'Personel Kayıtları'!$I56+ROW()/100000)</f>
        <v>99999</v>
      </c>
    </row>
    <row r="53" customFormat="false" ht="15" hidden="false" customHeight="false" outlineLevel="0" collapsed="false">
      <c r="Q53" s="0" t="n">
        <f aca="false">Q52+(('Eğitim Planı'!$J57="Gecikti")*1)</f>
        <v>2</v>
      </c>
      <c r="R53" s="0" t="n">
        <f aca="false">R52+(AND('Eğitim Planı'!$K57&lt;&gt;"",'Eğitim Planı'!$K57&lt;=Listeler!$E$5,'Eğitim Planı'!$L57="")*1)</f>
        <v>1</v>
      </c>
      <c r="T53" s="0" t="n">
        <f aca="false">IF(OR('Personel Kayıtları'!$I57="",'Personel Kayıtları'!$F57=""),99999,'Personel Kayıtları'!$I57+ROW()/100000)</f>
        <v>99999</v>
      </c>
    </row>
    <row r="54" customFormat="false" ht="15" hidden="false" customHeight="false" outlineLevel="0" collapsed="false">
      <c r="Q54" s="0" t="n">
        <f aca="false">Q53+(('Eğitim Planı'!$J58="Gecikti")*1)</f>
        <v>2</v>
      </c>
      <c r="R54" s="0" t="n">
        <f aca="false">R53+(AND('Eğitim Planı'!$K58&lt;&gt;"",'Eğitim Planı'!$K58&lt;=Listeler!$E$5,'Eğitim Planı'!$L58="")*1)</f>
        <v>1</v>
      </c>
      <c r="T54" s="0" t="n">
        <f aca="false">IF(OR('Personel Kayıtları'!$I58="",'Personel Kayıtları'!$F58=""),99999,'Personel Kayıtları'!$I58+ROW()/100000)</f>
        <v>99999</v>
      </c>
    </row>
    <row r="55" customFormat="false" ht="15" hidden="false" customHeight="false" outlineLevel="0" collapsed="false">
      <c r="Q55" s="0" t="n">
        <f aca="false">Q54+(('Eğitim Planı'!$J59="Gecikti")*1)</f>
        <v>2</v>
      </c>
      <c r="R55" s="0" t="n">
        <f aca="false">R54+(AND('Eğitim Planı'!$K59&lt;&gt;"",'Eğitim Planı'!$K59&lt;=Listeler!$E$5,'Eğitim Planı'!$L59="")*1)</f>
        <v>1</v>
      </c>
      <c r="T55" s="0" t="n">
        <f aca="false">IF(OR('Personel Kayıtları'!$I59="",'Personel Kayıtları'!$F59=""),99999,'Personel Kayıtları'!$I59+ROW()/100000)</f>
        <v>99999</v>
      </c>
    </row>
    <row r="56" customFormat="false" ht="15" hidden="false" customHeight="false" outlineLevel="0" collapsed="false">
      <c r="Q56" s="0" t="n">
        <f aca="false">Q55+(('Eğitim Planı'!$J60="Gecikti")*1)</f>
        <v>2</v>
      </c>
      <c r="R56" s="0" t="n">
        <f aca="false">R55+(AND('Eğitim Planı'!$K60&lt;&gt;"",'Eğitim Planı'!$K60&lt;=Listeler!$E$5,'Eğitim Planı'!$L60="")*1)</f>
        <v>1</v>
      </c>
      <c r="T56" s="0" t="n">
        <f aca="false">IF(OR('Personel Kayıtları'!$I60="",'Personel Kayıtları'!$F60=""),99999,'Personel Kayıtları'!$I60+ROW()/100000)</f>
        <v>99999</v>
      </c>
    </row>
    <row r="57" customFormat="false" ht="15" hidden="false" customHeight="false" outlineLevel="0" collapsed="false">
      <c r="Q57" s="0" t="n">
        <f aca="false">Q56+(('Eğitim Planı'!$J61="Gecikti")*1)</f>
        <v>2</v>
      </c>
      <c r="R57" s="0" t="n">
        <f aca="false">R56+(AND('Eğitim Planı'!$K61&lt;&gt;"",'Eğitim Planı'!$K61&lt;=Listeler!$E$5,'Eğitim Planı'!$L61="")*1)</f>
        <v>1</v>
      </c>
      <c r="T57" s="0" t="n">
        <f aca="false">IF(OR('Personel Kayıtları'!$I61="",'Personel Kayıtları'!$F61=""),99999,'Personel Kayıtları'!$I61+ROW()/100000)</f>
        <v>99999</v>
      </c>
    </row>
    <row r="58" customFormat="false" ht="15" hidden="false" customHeight="false" outlineLevel="0" collapsed="false">
      <c r="Q58" s="0" t="n">
        <f aca="false">Q57+(('Eğitim Planı'!$J62="Gecikti")*1)</f>
        <v>2</v>
      </c>
      <c r="R58" s="0" t="n">
        <f aca="false">R57+(AND('Eğitim Planı'!$K62&lt;&gt;"",'Eğitim Planı'!$K62&lt;=Listeler!$E$5,'Eğitim Planı'!$L62="")*1)</f>
        <v>1</v>
      </c>
      <c r="T58" s="0" t="n">
        <f aca="false">IF(OR('Personel Kayıtları'!$I62="",'Personel Kayıtları'!$F62=""),99999,'Personel Kayıtları'!$I62+ROW()/100000)</f>
        <v>99999</v>
      </c>
    </row>
    <row r="59" customFormat="false" ht="15" hidden="false" customHeight="false" outlineLevel="0" collapsed="false">
      <c r="Q59" s="0" t="n">
        <f aca="false">Q58+(('Eğitim Planı'!$J63="Gecikti")*1)</f>
        <v>2</v>
      </c>
      <c r="R59" s="0" t="n">
        <f aca="false">R58+(AND('Eğitim Planı'!$K63&lt;&gt;"",'Eğitim Planı'!$K63&lt;=Listeler!$E$5,'Eğitim Planı'!$L63="")*1)</f>
        <v>1</v>
      </c>
      <c r="T59" s="0" t="n">
        <f aca="false">IF(OR('Personel Kayıtları'!$I63="",'Personel Kayıtları'!$F63=""),99999,'Personel Kayıtları'!$I63+ROW()/100000)</f>
        <v>99999</v>
      </c>
    </row>
    <row r="60" customFormat="false" ht="15" hidden="false" customHeight="false" outlineLevel="0" collapsed="false">
      <c r="Q60" s="0" t="n">
        <f aca="false">Q59+(('Eğitim Planı'!$J64="Gecikti")*1)</f>
        <v>2</v>
      </c>
      <c r="R60" s="0" t="n">
        <f aca="false">R59+(AND('Eğitim Planı'!$K64&lt;&gt;"",'Eğitim Planı'!$K64&lt;=Listeler!$E$5,'Eğitim Planı'!$L64="")*1)</f>
        <v>1</v>
      </c>
      <c r="T60" s="0" t="n">
        <f aca="false">IF(OR('Personel Kayıtları'!$I64="",'Personel Kayıtları'!$F64=""),99999,'Personel Kayıtları'!$I64+ROW()/100000)</f>
        <v>99999</v>
      </c>
    </row>
    <row r="61" customFormat="false" ht="15" hidden="false" customHeight="false" outlineLevel="0" collapsed="false">
      <c r="Q61" s="0" t="n">
        <f aca="false">Q60+(('Eğitim Planı'!$J65="Gecikti")*1)</f>
        <v>2</v>
      </c>
      <c r="R61" s="0" t="n">
        <f aca="false">R60+(AND('Eğitim Planı'!$K65&lt;&gt;"",'Eğitim Planı'!$K65&lt;=Listeler!$E$5,'Eğitim Planı'!$L65="")*1)</f>
        <v>1</v>
      </c>
      <c r="T61" s="0" t="n">
        <f aca="false">IF(OR('Personel Kayıtları'!$I65="",'Personel Kayıtları'!$F65=""),99999,'Personel Kayıtları'!$I65+ROW()/100000)</f>
        <v>99999</v>
      </c>
    </row>
    <row r="62" customFormat="false" ht="15" hidden="false" customHeight="false" outlineLevel="0" collapsed="false">
      <c r="T62" s="0" t="n">
        <f aca="false">IF(OR('Personel Kayıtları'!$I66="",'Personel Kayıtları'!$F66=""),99999,'Personel Kayıtları'!$I66+ROW()/100000)</f>
        <v>99999</v>
      </c>
    </row>
    <row r="63" customFormat="false" ht="15" hidden="false" customHeight="false" outlineLevel="0" collapsed="false">
      <c r="T63" s="0" t="n">
        <f aca="false">IF(OR('Personel Kayıtları'!$I67="",'Personel Kayıtları'!$F67=""),99999,'Personel Kayıtları'!$I67+ROW()/100000)</f>
        <v>99999</v>
      </c>
    </row>
    <row r="64" customFormat="false" ht="15" hidden="false" customHeight="false" outlineLevel="0" collapsed="false">
      <c r="T64" s="0" t="n">
        <f aca="false">IF(OR('Personel Kayıtları'!$I68="",'Personel Kayıtları'!$F68=""),99999,'Personel Kayıtları'!$I68+ROW()/100000)</f>
        <v>99999</v>
      </c>
    </row>
    <row r="65" customFormat="false" ht="15" hidden="false" customHeight="false" outlineLevel="0" collapsed="false">
      <c r="T65" s="0" t="n">
        <f aca="false">IF(OR('Personel Kayıtları'!$I69="",'Personel Kayıtları'!$F69=""),99999,'Personel Kayıtları'!$I69+ROW()/100000)</f>
        <v>99999</v>
      </c>
    </row>
    <row r="66" customFormat="false" ht="15" hidden="false" customHeight="false" outlineLevel="0" collapsed="false">
      <c r="T66" s="0" t="n">
        <f aca="false">IF(OR('Personel Kayıtları'!$I70="",'Personel Kayıtları'!$F70=""),99999,'Personel Kayıtları'!$I70+ROW()/100000)</f>
        <v>99999</v>
      </c>
    </row>
    <row r="67" customFormat="false" ht="15" hidden="false" customHeight="false" outlineLevel="0" collapsed="false">
      <c r="T67" s="0" t="n">
        <f aca="false">IF(OR('Personel Kayıtları'!$I71="",'Personel Kayıtları'!$F71=""),99999,'Personel Kayıtları'!$I71+ROW()/100000)</f>
        <v>99999</v>
      </c>
    </row>
    <row r="68" customFormat="false" ht="15" hidden="false" customHeight="false" outlineLevel="0" collapsed="false">
      <c r="T68" s="0" t="n">
        <f aca="false">IF(OR('Personel Kayıtları'!$I72="",'Personel Kayıtları'!$F72=""),99999,'Personel Kayıtları'!$I72+ROW()/100000)</f>
        <v>99999</v>
      </c>
    </row>
    <row r="69" customFormat="false" ht="15" hidden="false" customHeight="false" outlineLevel="0" collapsed="false">
      <c r="T69" s="0" t="n">
        <f aca="false">IF(OR('Personel Kayıtları'!$I73="",'Personel Kayıtları'!$F73=""),99999,'Personel Kayıtları'!$I73+ROW()/100000)</f>
        <v>99999</v>
      </c>
    </row>
    <row r="70" customFormat="false" ht="15" hidden="false" customHeight="false" outlineLevel="0" collapsed="false">
      <c r="T70" s="0" t="n">
        <f aca="false">IF(OR('Personel Kayıtları'!$I74="",'Personel Kayıtları'!$F74=""),99999,'Personel Kayıtları'!$I74+ROW()/100000)</f>
        <v>99999</v>
      </c>
    </row>
    <row r="71" customFormat="false" ht="15" hidden="false" customHeight="false" outlineLevel="0" collapsed="false">
      <c r="T71" s="0" t="n">
        <f aca="false">IF(OR('Personel Kayıtları'!$I75="",'Personel Kayıtları'!$F75=""),99999,'Personel Kayıtları'!$I75+ROW()/100000)</f>
        <v>99999</v>
      </c>
    </row>
    <row r="72" customFormat="false" ht="15" hidden="false" customHeight="false" outlineLevel="0" collapsed="false">
      <c r="T72" s="0" t="n">
        <f aca="false">IF(OR('Personel Kayıtları'!$I76="",'Personel Kayıtları'!$F76=""),99999,'Personel Kayıtları'!$I76+ROW()/100000)</f>
        <v>99999</v>
      </c>
    </row>
    <row r="73" customFormat="false" ht="15" hidden="false" customHeight="false" outlineLevel="0" collapsed="false">
      <c r="T73" s="0" t="n">
        <f aca="false">IF(OR('Personel Kayıtları'!$I77="",'Personel Kayıtları'!$F77=""),99999,'Personel Kayıtları'!$I77+ROW()/100000)</f>
        <v>99999</v>
      </c>
    </row>
    <row r="74" customFormat="false" ht="15" hidden="false" customHeight="false" outlineLevel="0" collapsed="false">
      <c r="T74" s="0" t="n">
        <f aca="false">IF(OR('Personel Kayıtları'!$I78="",'Personel Kayıtları'!$F78=""),99999,'Personel Kayıtları'!$I78+ROW()/100000)</f>
        <v>99999</v>
      </c>
    </row>
    <row r="75" customFormat="false" ht="15" hidden="false" customHeight="false" outlineLevel="0" collapsed="false">
      <c r="T75" s="0" t="n">
        <f aca="false">IF(OR('Personel Kayıtları'!$I79="",'Personel Kayıtları'!$F79=""),99999,'Personel Kayıtları'!$I79+ROW()/100000)</f>
        <v>99999</v>
      </c>
    </row>
    <row r="76" customFormat="false" ht="15" hidden="false" customHeight="false" outlineLevel="0" collapsed="false">
      <c r="T76" s="0" t="n">
        <f aca="false">IF(OR('Personel Kayıtları'!$I80="",'Personel Kayıtları'!$F80=""),99999,'Personel Kayıtları'!$I80+ROW()/100000)</f>
        <v>99999</v>
      </c>
    </row>
    <row r="77" customFormat="false" ht="15" hidden="false" customHeight="false" outlineLevel="0" collapsed="false">
      <c r="T77" s="0" t="n">
        <f aca="false">IF(OR('Personel Kayıtları'!$I81="",'Personel Kayıtları'!$F81=""),99999,'Personel Kayıtları'!$I81+ROW()/100000)</f>
        <v>99999</v>
      </c>
    </row>
    <row r="78" customFormat="false" ht="15" hidden="false" customHeight="false" outlineLevel="0" collapsed="false">
      <c r="T78" s="0" t="n">
        <f aca="false">IF(OR('Personel Kayıtları'!$I82="",'Personel Kayıtları'!$F82=""),99999,'Personel Kayıtları'!$I82+ROW()/100000)</f>
        <v>99999</v>
      </c>
    </row>
    <row r="79" customFormat="false" ht="15" hidden="false" customHeight="false" outlineLevel="0" collapsed="false">
      <c r="T79" s="0" t="n">
        <f aca="false">IF(OR('Personel Kayıtları'!$I83="",'Personel Kayıtları'!$F83=""),99999,'Personel Kayıtları'!$I83+ROW()/100000)</f>
        <v>99999</v>
      </c>
    </row>
    <row r="80" customFormat="false" ht="15" hidden="false" customHeight="false" outlineLevel="0" collapsed="false">
      <c r="T80" s="0" t="n">
        <f aca="false">IF(OR('Personel Kayıtları'!$I84="",'Personel Kayıtları'!$F84=""),99999,'Personel Kayıtları'!$I84+ROW()/100000)</f>
        <v>99999</v>
      </c>
    </row>
    <row r="81" customFormat="false" ht="15" hidden="false" customHeight="false" outlineLevel="0" collapsed="false">
      <c r="T81" s="0" t="n">
        <f aca="false">IF(OR('Personel Kayıtları'!$I85="",'Personel Kayıtları'!$F85=""),99999,'Personel Kayıtları'!$I85+ROW()/100000)</f>
        <v>99999</v>
      </c>
    </row>
    <row r="82" customFormat="false" ht="15" hidden="false" customHeight="false" outlineLevel="0" collapsed="false">
      <c r="T82" s="0" t="n">
        <f aca="false">IF(OR('Personel Kayıtları'!$I86="",'Personel Kayıtları'!$F86=""),99999,'Personel Kayıtları'!$I86+ROW()/100000)</f>
        <v>99999</v>
      </c>
    </row>
    <row r="83" customFormat="false" ht="15" hidden="false" customHeight="false" outlineLevel="0" collapsed="false">
      <c r="T83" s="0" t="n">
        <f aca="false">IF(OR('Personel Kayıtları'!$I87="",'Personel Kayıtları'!$F87=""),99999,'Personel Kayıtları'!$I87+ROW()/100000)</f>
        <v>99999</v>
      </c>
    </row>
    <row r="84" customFormat="false" ht="15" hidden="false" customHeight="false" outlineLevel="0" collapsed="false">
      <c r="T84" s="0" t="n">
        <f aca="false">IF(OR('Personel Kayıtları'!$I88="",'Personel Kayıtları'!$F88=""),99999,'Personel Kayıtları'!$I88+ROW()/100000)</f>
        <v>99999</v>
      </c>
    </row>
    <row r="85" customFormat="false" ht="15" hidden="false" customHeight="false" outlineLevel="0" collapsed="false">
      <c r="T85" s="0" t="n">
        <f aca="false">IF(OR('Personel Kayıtları'!$I89="",'Personel Kayıtları'!$F89=""),99999,'Personel Kayıtları'!$I89+ROW()/100000)</f>
        <v>99999</v>
      </c>
    </row>
    <row r="86" customFormat="false" ht="15" hidden="false" customHeight="false" outlineLevel="0" collapsed="false">
      <c r="T86" s="0" t="n">
        <f aca="false">IF(OR('Personel Kayıtları'!$I90="",'Personel Kayıtları'!$F90=""),99999,'Personel Kayıtları'!$I90+ROW()/100000)</f>
        <v>99999</v>
      </c>
    </row>
    <row r="87" customFormat="false" ht="15" hidden="false" customHeight="false" outlineLevel="0" collapsed="false">
      <c r="T87" s="0" t="n">
        <f aca="false">IF(OR('Personel Kayıtları'!$I91="",'Personel Kayıtları'!$F91=""),99999,'Personel Kayıtları'!$I91+ROW()/100000)</f>
        <v>99999</v>
      </c>
    </row>
    <row r="88" customFormat="false" ht="15" hidden="false" customHeight="false" outlineLevel="0" collapsed="false">
      <c r="T88" s="0" t="n">
        <f aca="false">IF(OR('Personel Kayıtları'!$I92="",'Personel Kayıtları'!$F92=""),99999,'Personel Kayıtları'!$I92+ROW()/100000)</f>
        <v>99999</v>
      </c>
    </row>
    <row r="89" customFormat="false" ht="15" hidden="false" customHeight="false" outlineLevel="0" collapsed="false">
      <c r="T89" s="0" t="n">
        <f aca="false">IF(OR('Personel Kayıtları'!$I93="",'Personel Kayıtları'!$F93=""),99999,'Personel Kayıtları'!$I93+ROW()/100000)</f>
        <v>99999</v>
      </c>
    </row>
    <row r="90" customFormat="false" ht="15" hidden="false" customHeight="false" outlineLevel="0" collapsed="false">
      <c r="T90" s="0" t="n">
        <f aca="false">IF(OR('Personel Kayıtları'!$I94="",'Personel Kayıtları'!$F94=""),99999,'Personel Kayıtları'!$I94+ROW()/100000)</f>
        <v>99999</v>
      </c>
    </row>
    <row r="91" customFormat="false" ht="15" hidden="false" customHeight="false" outlineLevel="0" collapsed="false">
      <c r="T91" s="0" t="n">
        <f aca="false">IF(OR('Personel Kayıtları'!$I95="",'Personel Kayıtları'!$F95=""),99999,'Personel Kayıtları'!$I95+ROW()/100000)</f>
        <v>99999</v>
      </c>
    </row>
    <row r="92" customFormat="false" ht="15" hidden="false" customHeight="false" outlineLevel="0" collapsed="false">
      <c r="T92" s="0" t="n">
        <f aca="false">IF(OR('Personel Kayıtları'!$I96="",'Personel Kayıtları'!$F96=""),99999,'Personel Kayıtları'!$I96+ROW()/100000)</f>
        <v>99999</v>
      </c>
    </row>
    <row r="93" customFormat="false" ht="15" hidden="false" customHeight="false" outlineLevel="0" collapsed="false">
      <c r="T93" s="0" t="n">
        <f aca="false">IF(OR('Personel Kayıtları'!$I97="",'Personel Kayıtları'!$F97=""),99999,'Personel Kayıtları'!$I97+ROW()/100000)</f>
        <v>99999</v>
      </c>
    </row>
    <row r="94" customFormat="false" ht="15" hidden="false" customHeight="false" outlineLevel="0" collapsed="false">
      <c r="T94" s="0" t="n">
        <f aca="false">IF(OR('Personel Kayıtları'!$I98="",'Personel Kayıtları'!$F98=""),99999,'Personel Kayıtları'!$I98+ROW()/100000)</f>
        <v>99999</v>
      </c>
    </row>
    <row r="95" customFormat="false" ht="15" hidden="false" customHeight="false" outlineLevel="0" collapsed="false">
      <c r="T95" s="0" t="n">
        <f aca="false">IF(OR('Personel Kayıtları'!$I99="",'Personel Kayıtları'!$F99=""),99999,'Personel Kayıtları'!$I99+ROW()/100000)</f>
        <v>99999</v>
      </c>
    </row>
    <row r="96" customFormat="false" ht="15" hidden="false" customHeight="false" outlineLevel="0" collapsed="false">
      <c r="T96" s="0" t="n">
        <f aca="false">IF(OR('Personel Kayıtları'!$I100="",'Personel Kayıtları'!$F100=""),99999,'Personel Kayıtları'!$I100+ROW()/100000)</f>
        <v>99999</v>
      </c>
    </row>
    <row r="97" customFormat="false" ht="15" hidden="false" customHeight="false" outlineLevel="0" collapsed="false">
      <c r="T97" s="0" t="n">
        <f aca="false">IF(OR('Personel Kayıtları'!$I101="",'Personel Kayıtları'!$F101=""),99999,'Personel Kayıtları'!$I101+ROW()/100000)</f>
        <v>99999</v>
      </c>
    </row>
    <row r="98" customFormat="false" ht="15" hidden="false" customHeight="false" outlineLevel="0" collapsed="false">
      <c r="T98" s="0" t="n">
        <f aca="false">IF(OR('Personel Kayıtları'!$I102="",'Personel Kayıtları'!$F102=""),99999,'Personel Kayıtları'!$I102+ROW()/100000)</f>
        <v>99999</v>
      </c>
    </row>
    <row r="99" customFormat="false" ht="15" hidden="false" customHeight="false" outlineLevel="0" collapsed="false">
      <c r="T99" s="0" t="n">
        <f aca="false">IF(OR('Personel Kayıtları'!$I103="",'Personel Kayıtları'!$F103=""),99999,'Personel Kayıtları'!$I103+ROW()/100000)</f>
        <v>99999</v>
      </c>
    </row>
    <row r="100" customFormat="false" ht="15" hidden="false" customHeight="false" outlineLevel="0" collapsed="false">
      <c r="T100" s="0" t="n">
        <f aca="false">IF(OR('Personel Kayıtları'!$I104="",'Personel Kayıtları'!$F104=""),99999,'Personel Kayıtları'!$I104+ROW()/100000)</f>
        <v>99999</v>
      </c>
    </row>
    <row r="101" customFormat="false" ht="15" hidden="false" customHeight="false" outlineLevel="0" collapsed="false">
      <c r="T101" s="0" t="n">
        <f aca="false">IF(OR('Personel Kayıtları'!$I105="",'Personel Kayıtları'!$F105=""),99999,'Personel Kayıtları'!$I105+ROW()/100000)</f>
        <v>99999</v>
      </c>
    </row>
    <row r="102" customFormat="false" ht="15" hidden="false" customHeight="false" outlineLevel="0" collapsed="false">
      <c r="T102" s="0" t="n">
        <f aca="false">IF(OR('Personel Kayıtları'!$I106="",'Personel Kayıtları'!$F106=""),99999,'Personel Kayıtları'!$I106+ROW()/100000)</f>
        <v>99999</v>
      </c>
    </row>
    <row r="103" customFormat="false" ht="15" hidden="false" customHeight="false" outlineLevel="0" collapsed="false">
      <c r="T103" s="0" t="n">
        <f aca="false">IF(OR('Personel Kayıtları'!$I107="",'Personel Kayıtları'!$F107=""),99999,'Personel Kayıtları'!$I107+ROW()/100000)</f>
        <v>99999</v>
      </c>
    </row>
    <row r="104" customFormat="false" ht="15" hidden="false" customHeight="false" outlineLevel="0" collapsed="false">
      <c r="T104" s="0" t="n">
        <f aca="false">IF(OR('Personel Kayıtları'!$I108="",'Personel Kayıtları'!$F108=""),99999,'Personel Kayıtları'!$I108+ROW()/100000)</f>
        <v>99999</v>
      </c>
    </row>
    <row r="105" customFormat="false" ht="15" hidden="false" customHeight="false" outlineLevel="0" collapsed="false">
      <c r="T105" s="0" t="n">
        <f aca="false">IF(OR('Personel Kayıtları'!$I109="",'Personel Kayıtları'!$F109=""),99999,'Personel Kayıtları'!$I109+ROW()/100000)</f>
        <v>99999</v>
      </c>
    </row>
    <row r="106" customFormat="false" ht="15" hidden="false" customHeight="false" outlineLevel="0" collapsed="false">
      <c r="T106" s="0" t="n">
        <f aca="false">IF(OR('Personel Kayıtları'!$I110="",'Personel Kayıtları'!$F110=""),99999,'Personel Kayıtları'!$I110+ROW()/100000)</f>
        <v>99999</v>
      </c>
    </row>
    <row r="107" customFormat="false" ht="15" hidden="false" customHeight="false" outlineLevel="0" collapsed="false">
      <c r="T107" s="0" t="n">
        <f aca="false">IF(OR('Personel Kayıtları'!$I111="",'Personel Kayıtları'!$F111=""),99999,'Personel Kayıtları'!$I111+ROW()/100000)</f>
        <v>99999</v>
      </c>
    </row>
    <row r="108" customFormat="false" ht="15" hidden="false" customHeight="false" outlineLevel="0" collapsed="false">
      <c r="T108" s="0" t="n">
        <f aca="false">IF(OR('Personel Kayıtları'!$I112="",'Personel Kayıtları'!$F112=""),99999,'Personel Kayıtları'!$I112+ROW()/100000)</f>
        <v>99999</v>
      </c>
    </row>
    <row r="109" customFormat="false" ht="15" hidden="false" customHeight="false" outlineLevel="0" collapsed="false">
      <c r="T109" s="0" t="n">
        <f aca="false">IF(OR('Personel Kayıtları'!$I113="",'Personel Kayıtları'!$F113=""),99999,'Personel Kayıtları'!$I113+ROW()/100000)</f>
        <v>99999</v>
      </c>
    </row>
    <row r="110" customFormat="false" ht="15" hidden="false" customHeight="false" outlineLevel="0" collapsed="false">
      <c r="T110" s="0" t="n">
        <f aca="false">IF(OR('Personel Kayıtları'!$I114="",'Personel Kayıtları'!$F114=""),99999,'Personel Kayıtları'!$I114+ROW()/100000)</f>
        <v>99999</v>
      </c>
    </row>
    <row r="111" customFormat="false" ht="15" hidden="false" customHeight="false" outlineLevel="0" collapsed="false">
      <c r="T111" s="0" t="n">
        <f aca="false">IF(OR('Personel Kayıtları'!$I115="",'Personel Kayıtları'!$F115=""),99999,'Personel Kayıtları'!$I115+ROW()/100000)</f>
        <v>99999</v>
      </c>
    </row>
    <row r="112" customFormat="false" ht="15" hidden="false" customHeight="false" outlineLevel="0" collapsed="false">
      <c r="T112" s="0" t="n">
        <f aca="false">IF(OR('Personel Kayıtları'!$I116="",'Personel Kayıtları'!$F116=""),99999,'Personel Kayıtları'!$I116+ROW()/100000)</f>
        <v>99999</v>
      </c>
    </row>
    <row r="113" customFormat="false" ht="15" hidden="false" customHeight="false" outlineLevel="0" collapsed="false">
      <c r="T113" s="0" t="n">
        <f aca="false">IF(OR('Personel Kayıtları'!$I117="",'Personel Kayıtları'!$F117=""),99999,'Personel Kayıtları'!$I117+ROW()/100000)</f>
        <v>99999</v>
      </c>
    </row>
    <row r="114" customFormat="false" ht="15" hidden="false" customHeight="false" outlineLevel="0" collapsed="false">
      <c r="T114" s="0" t="n">
        <f aca="false">IF(OR('Personel Kayıtları'!$I118="",'Personel Kayıtları'!$F118=""),99999,'Personel Kayıtları'!$I118+ROW()/100000)</f>
        <v>99999</v>
      </c>
    </row>
    <row r="115" customFormat="false" ht="15" hidden="false" customHeight="false" outlineLevel="0" collapsed="false">
      <c r="T115" s="0" t="n">
        <f aca="false">IF(OR('Personel Kayıtları'!$I119="",'Personel Kayıtları'!$F119=""),99999,'Personel Kayıtları'!$I119+ROW()/100000)</f>
        <v>99999</v>
      </c>
    </row>
    <row r="116" customFormat="false" ht="15" hidden="false" customHeight="false" outlineLevel="0" collapsed="false">
      <c r="T116" s="0" t="n">
        <f aca="false">IF(OR('Personel Kayıtları'!$I120="",'Personel Kayıtları'!$F120=""),99999,'Personel Kayıtları'!$I120+ROW()/100000)</f>
        <v>99999</v>
      </c>
    </row>
    <row r="117" customFormat="false" ht="15" hidden="false" customHeight="false" outlineLevel="0" collapsed="false">
      <c r="T117" s="0" t="n">
        <f aca="false">IF(OR('Personel Kayıtları'!$I121="",'Personel Kayıtları'!$F121=""),99999,'Personel Kayıtları'!$I121+ROW()/100000)</f>
        <v>99999</v>
      </c>
    </row>
    <row r="118" customFormat="false" ht="15" hidden="false" customHeight="false" outlineLevel="0" collapsed="false">
      <c r="T118" s="0" t="n">
        <f aca="false">IF(OR('Personel Kayıtları'!$I122="",'Personel Kayıtları'!$F122=""),99999,'Personel Kayıtları'!$I122+ROW()/100000)</f>
        <v>99999</v>
      </c>
    </row>
    <row r="119" customFormat="false" ht="15" hidden="false" customHeight="false" outlineLevel="0" collapsed="false">
      <c r="T119" s="0" t="n">
        <f aca="false">IF(OR('Personel Kayıtları'!$I123="",'Personel Kayıtları'!$F123=""),99999,'Personel Kayıtları'!$I123+ROW()/100000)</f>
        <v>99999</v>
      </c>
    </row>
    <row r="120" customFormat="false" ht="15" hidden="false" customHeight="false" outlineLevel="0" collapsed="false">
      <c r="T120" s="0" t="n">
        <f aca="false">IF(OR('Personel Kayıtları'!$I124="",'Personel Kayıtları'!$F124=""),99999,'Personel Kayıtları'!$I124+ROW()/100000)</f>
        <v>99999</v>
      </c>
    </row>
    <row r="121" customFormat="false" ht="15" hidden="false" customHeight="false" outlineLevel="0" collapsed="false">
      <c r="T121" s="0" t="n">
        <f aca="false">IF(OR('Personel Kayıtları'!$I125="",'Personel Kayıtları'!$F125=""),99999,'Personel Kayıtları'!$I125+ROW()/100000)</f>
        <v>99999</v>
      </c>
    </row>
    <row r="122" customFormat="false" ht="15" hidden="false" customHeight="false" outlineLevel="0" collapsed="false">
      <c r="T122" s="0" t="n">
        <f aca="false">IF(OR('Personel Kayıtları'!$I126="",'Personel Kayıtları'!$F126=""),99999,'Personel Kayıtları'!$I126+ROW()/100000)</f>
        <v>99999</v>
      </c>
    </row>
    <row r="123" customFormat="false" ht="15" hidden="false" customHeight="false" outlineLevel="0" collapsed="false">
      <c r="T123" s="0" t="n">
        <f aca="false">IF(OR('Personel Kayıtları'!$I127="",'Personel Kayıtları'!$F127=""),99999,'Personel Kayıtları'!$I127+ROW()/100000)</f>
        <v>99999</v>
      </c>
    </row>
    <row r="124" customFormat="false" ht="15" hidden="false" customHeight="false" outlineLevel="0" collapsed="false">
      <c r="T124" s="0" t="n">
        <f aca="false">IF(OR('Personel Kayıtları'!$I128="",'Personel Kayıtları'!$F128=""),99999,'Personel Kayıtları'!$I128+ROW()/100000)</f>
        <v>99999</v>
      </c>
    </row>
    <row r="125" customFormat="false" ht="15" hidden="false" customHeight="false" outlineLevel="0" collapsed="false">
      <c r="T125" s="0" t="n">
        <f aca="false">IF(OR('Personel Kayıtları'!$I129="",'Personel Kayıtları'!$F129=""),99999,'Personel Kayıtları'!$I129+ROW()/100000)</f>
        <v>99999</v>
      </c>
    </row>
    <row r="126" customFormat="false" ht="15" hidden="false" customHeight="false" outlineLevel="0" collapsed="false">
      <c r="T126" s="0" t="n">
        <f aca="false">IF(OR('Personel Kayıtları'!$I130="",'Personel Kayıtları'!$F130=""),99999,'Personel Kayıtları'!$I130+ROW()/100000)</f>
        <v>99999</v>
      </c>
    </row>
    <row r="127" customFormat="false" ht="15" hidden="false" customHeight="false" outlineLevel="0" collapsed="false">
      <c r="T127" s="0" t="n">
        <f aca="false">IF(OR('Personel Kayıtları'!$I131="",'Personel Kayıtları'!$F131=""),99999,'Personel Kayıtları'!$I131+ROW()/100000)</f>
        <v>99999</v>
      </c>
    </row>
    <row r="128" customFormat="false" ht="15" hidden="false" customHeight="false" outlineLevel="0" collapsed="false">
      <c r="T128" s="0" t="n">
        <f aca="false">IF(OR('Personel Kayıtları'!$I132="",'Personel Kayıtları'!$F132=""),99999,'Personel Kayıtları'!$I132+ROW()/100000)</f>
        <v>99999</v>
      </c>
    </row>
    <row r="129" customFormat="false" ht="15" hidden="false" customHeight="false" outlineLevel="0" collapsed="false">
      <c r="T129" s="0" t="n">
        <f aca="false">IF(OR('Personel Kayıtları'!$I133="",'Personel Kayıtları'!$F133=""),99999,'Personel Kayıtları'!$I133+ROW()/100000)</f>
        <v>99999</v>
      </c>
    </row>
    <row r="130" customFormat="false" ht="15" hidden="false" customHeight="false" outlineLevel="0" collapsed="false">
      <c r="T130" s="0" t="n">
        <f aca="false">IF(OR('Personel Kayıtları'!$I134="",'Personel Kayıtları'!$F134=""),99999,'Personel Kayıtları'!$I134+ROW()/100000)</f>
        <v>99999</v>
      </c>
    </row>
    <row r="131" customFormat="false" ht="15" hidden="false" customHeight="false" outlineLevel="0" collapsed="false">
      <c r="T131" s="0" t="n">
        <f aca="false">IF(OR('Personel Kayıtları'!$I135="",'Personel Kayıtları'!$F135=""),99999,'Personel Kayıtları'!$I135+ROW()/100000)</f>
        <v>99999</v>
      </c>
    </row>
    <row r="132" customFormat="false" ht="15" hidden="false" customHeight="false" outlineLevel="0" collapsed="false">
      <c r="T132" s="0" t="n">
        <f aca="false">IF(OR('Personel Kayıtları'!$I136="",'Personel Kayıtları'!$F136=""),99999,'Personel Kayıtları'!$I136+ROW()/100000)</f>
        <v>99999</v>
      </c>
    </row>
    <row r="133" customFormat="false" ht="15" hidden="false" customHeight="false" outlineLevel="0" collapsed="false">
      <c r="T133" s="0" t="n">
        <f aca="false">IF(OR('Personel Kayıtları'!$I137="",'Personel Kayıtları'!$F137=""),99999,'Personel Kayıtları'!$I137+ROW()/100000)</f>
        <v>99999</v>
      </c>
    </row>
    <row r="134" customFormat="false" ht="15" hidden="false" customHeight="false" outlineLevel="0" collapsed="false">
      <c r="T134" s="0" t="n">
        <f aca="false">IF(OR('Personel Kayıtları'!$I138="",'Personel Kayıtları'!$F138=""),99999,'Personel Kayıtları'!$I138+ROW()/100000)</f>
        <v>99999</v>
      </c>
    </row>
    <row r="135" customFormat="false" ht="15" hidden="false" customHeight="false" outlineLevel="0" collapsed="false">
      <c r="T135" s="0" t="n">
        <f aca="false">IF(OR('Personel Kayıtları'!$I139="",'Personel Kayıtları'!$F139=""),99999,'Personel Kayıtları'!$I139+ROW()/100000)</f>
        <v>99999</v>
      </c>
    </row>
    <row r="136" customFormat="false" ht="15" hidden="false" customHeight="false" outlineLevel="0" collapsed="false">
      <c r="T136" s="0" t="n">
        <f aca="false">IF(OR('Personel Kayıtları'!$I140="",'Personel Kayıtları'!$F140=""),99999,'Personel Kayıtları'!$I140+ROW()/100000)</f>
        <v>99999</v>
      </c>
    </row>
    <row r="137" customFormat="false" ht="15" hidden="false" customHeight="false" outlineLevel="0" collapsed="false">
      <c r="T137" s="0" t="n">
        <f aca="false">IF(OR('Personel Kayıtları'!$I141="",'Personel Kayıtları'!$F141=""),99999,'Personel Kayıtları'!$I141+ROW()/100000)</f>
        <v>99999</v>
      </c>
    </row>
    <row r="138" customFormat="false" ht="15" hidden="false" customHeight="false" outlineLevel="0" collapsed="false">
      <c r="T138" s="0" t="n">
        <f aca="false">IF(OR('Personel Kayıtları'!$I142="",'Personel Kayıtları'!$F142=""),99999,'Personel Kayıtları'!$I142+ROW()/100000)</f>
        <v>99999</v>
      </c>
    </row>
    <row r="139" customFormat="false" ht="15" hidden="false" customHeight="false" outlineLevel="0" collapsed="false">
      <c r="T139" s="0" t="n">
        <f aca="false">IF(OR('Personel Kayıtları'!$I143="",'Personel Kayıtları'!$F143=""),99999,'Personel Kayıtları'!$I143+ROW()/100000)</f>
        <v>99999</v>
      </c>
    </row>
    <row r="140" customFormat="false" ht="15" hidden="false" customHeight="false" outlineLevel="0" collapsed="false">
      <c r="T140" s="0" t="n">
        <f aca="false">IF(OR('Personel Kayıtları'!$I144="",'Personel Kayıtları'!$F144=""),99999,'Personel Kayıtları'!$I144+ROW()/100000)</f>
        <v>99999</v>
      </c>
    </row>
    <row r="141" customFormat="false" ht="15" hidden="false" customHeight="false" outlineLevel="0" collapsed="false">
      <c r="T141" s="0" t="n">
        <f aca="false">IF(OR('Personel Kayıtları'!$I145="",'Personel Kayıtları'!$F145=""),99999,'Personel Kayıtları'!$I145+ROW()/100000)</f>
        <v>99999</v>
      </c>
    </row>
    <row r="142" customFormat="false" ht="15" hidden="false" customHeight="false" outlineLevel="0" collapsed="false">
      <c r="T142" s="0" t="n">
        <f aca="false">IF(OR('Personel Kayıtları'!$I146="",'Personel Kayıtları'!$F146=""),99999,'Personel Kayıtları'!$I146+ROW()/100000)</f>
        <v>99999</v>
      </c>
    </row>
    <row r="143" customFormat="false" ht="15" hidden="false" customHeight="false" outlineLevel="0" collapsed="false">
      <c r="T143" s="0" t="n">
        <f aca="false">IF(OR('Personel Kayıtları'!$I147="",'Personel Kayıtları'!$F147=""),99999,'Personel Kayıtları'!$I147+ROW()/100000)</f>
        <v>99999</v>
      </c>
    </row>
    <row r="144" customFormat="false" ht="15" hidden="false" customHeight="false" outlineLevel="0" collapsed="false">
      <c r="T144" s="0" t="n">
        <f aca="false">IF(OR('Personel Kayıtları'!$I148="",'Personel Kayıtları'!$F148=""),99999,'Personel Kayıtları'!$I148+ROW()/100000)</f>
        <v>99999</v>
      </c>
    </row>
    <row r="145" customFormat="false" ht="15" hidden="false" customHeight="false" outlineLevel="0" collapsed="false">
      <c r="T145" s="0" t="n">
        <f aca="false">IF(OR('Personel Kayıtları'!$I149="",'Personel Kayıtları'!$F149=""),99999,'Personel Kayıtları'!$I149+ROW()/100000)</f>
        <v>99999</v>
      </c>
    </row>
    <row r="146" customFormat="false" ht="15" hidden="false" customHeight="false" outlineLevel="0" collapsed="false">
      <c r="T146" s="0" t="n">
        <f aca="false">IF(OR('Personel Kayıtları'!$I150="",'Personel Kayıtları'!$F150=""),99999,'Personel Kayıtları'!$I150+ROW()/100000)</f>
        <v>99999</v>
      </c>
    </row>
    <row r="147" customFormat="false" ht="15" hidden="false" customHeight="false" outlineLevel="0" collapsed="false">
      <c r="T147" s="0" t="n">
        <f aca="false">IF(OR('Personel Kayıtları'!$I151="",'Personel Kayıtları'!$F151=""),99999,'Personel Kayıtları'!$I151+ROW()/100000)</f>
        <v>99999</v>
      </c>
    </row>
    <row r="148" customFormat="false" ht="15" hidden="false" customHeight="false" outlineLevel="0" collapsed="false">
      <c r="T148" s="0" t="n">
        <f aca="false">IF(OR('Personel Kayıtları'!$I152="",'Personel Kayıtları'!$F152=""),99999,'Personel Kayıtları'!$I152+ROW()/100000)</f>
        <v>99999</v>
      </c>
    </row>
    <row r="149" customFormat="false" ht="15" hidden="false" customHeight="false" outlineLevel="0" collapsed="false">
      <c r="T149" s="0" t="n">
        <f aca="false">IF(OR('Personel Kayıtları'!$I153="",'Personel Kayıtları'!$F153=""),99999,'Personel Kayıtları'!$I153+ROW()/100000)</f>
        <v>99999</v>
      </c>
    </row>
    <row r="150" customFormat="false" ht="15" hidden="false" customHeight="false" outlineLevel="0" collapsed="false">
      <c r="T150" s="0" t="n">
        <f aca="false">IF(OR('Personel Kayıtları'!$I154="",'Personel Kayıtları'!$F154=""),99999,'Personel Kayıtları'!$I154+ROW()/100000)</f>
        <v>99999</v>
      </c>
    </row>
    <row r="151" customFormat="false" ht="15" hidden="false" customHeight="false" outlineLevel="0" collapsed="false">
      <c r="T151" s="0" t="n">
        <f aca="false">IF(OR('Personel Kayıtları'!$I155="",'Personel Kayıtları'!$F155=""),99999,'Personel Kayıtları'!$I155+ROW()/100000)</f>
        <v>99999</v>
      </c>
    </row>
    <row r="152" customFormat="false" ht="15" hidden="false" customHeight="false" outlineLevel="0" collapsed="false">
      <c r="T152" s="0" t="n">
        <f aca="false">IF(OR('Personel Kayıtları'!$I156="",'Personel Kayıtları'!$F156=""),99999,'Personel Kayıtları'!$I156+ROW()/100000)</f>
        <v>99999</v>
      </c>
    </row>
    <row r="153" customFormat="false" ht="15" hidden="false" customHeight="false" outlineLevel="0" collapsed="false">
      <c r="T153" s="0" t="n">
        <f aca="false">IF(OR('Personel Kayıtları'!$I157="",'Personel Kayıtları'!$F157=""),99999,'Personel Kayıtları'!$I157+ROW()/100000)</f>
        <v>99999</v>
      </c>
    </row>
    <row r="154" customFormat="false" ht="15" hidden="false" customHeight="false" outlineLevel="0" collapsed="false">
      <c r="T154" s="0" t="n">
        <f aca="false">IF(OR('Personel Kayıtları'!$I158="",'Personel Kayıtları'!$F158=""),99999,'Personel Kayıtları'!$I158+ROW()/100000)</f>
        <v>99999</v>
      </c>
    </row>
    <row r="155" customFormat="false" ht="15" hidden="false" customHeight="false" outlineLevel="0" collapsed="false">
      <c r="T155" s="0" t="n">
        <f aca="false">IF(OR('Personel Kayıtları'!$I159="",'Personel Kayıtları'!$F159=""),99999,'Personel Kayıtları'!$I159+ROW()/100000)</f>
        <v>99999</v>
      </c>
    </row>
    <row r="156" customFormat="false" ht="15" hidden="false" customHeight="false" outlineLevel="0" collapsed="false">
      <c r="T156" s="0" t="n">
        <f aca="false">IF(OR('Personel Kayıtları'!$I160="",'Personel Kayıtları'!$F160=""),99999,'Personel Kayıtları'!$I160+ROW()/100000)</f>
        <v>99999</v>
      </c>
    </row>
    <row r="157" customFormat="false" ht="15" hidden="false" customHeight="false" outlineLevel="0" collapsed="false">
      <c r="T157" s="0" t="n">
        <f aca="false">IF(OR('Personel Kayıtları'!$I161="",'Personel Kayıtları'!$F161=""),99999,'Personel Kayıtları'!$I161+ROW()/100000)</f>
        <v>99999</v>
      </c>
    </row>
    <row r="158" customFormat="false" ht="15" hidden="false" customHeight="false" outlineLevel="0" collapsed="false">
      <c r="T158" s="0" t="n">
        <f aca="false">IF(OR('Personel Kayıtları'!$I162="",'Personel Kayıtları'!$F162=""),99999,'Personel Kayıtları'!$I162+ROW()/100000)</f>
        <v>99999</v>
      </c>
    </row>
    <row r="159" customFormat="false" ht="15" hidden="false" customHeight="false" outlineLevel="0" collapsed="false">
      <c r="T159" s="0" t="n">
        <f aca="false">IF(OR('Personel Kayıtları'!$I163="",'Personel Kayıtları'!$F163=""),99999,'Personel Kayıtları'!$I163+ROW()/100000)</f>
        <v>99999</v>
      </c>
    </row>
    <row r="160" customFormat="false" ht="15" hidden="false" customHeight="false" outlineLevel="0" collapsed="false">
      <c r="T160" s="0" t="n">
        <f aca="false">IF(OR('Personel Kayıtları'!$I164="",'Personel Kayıtları'!$F164=""),99999,'Personel Kayıtları'!$I164+ROW()/100000)</f>
        <v>99999</v>
      </c>
    </row>
    <row r="161" customFormat="false" ht="15" hidden="false" customHeight="false" outlineLevel="0" collapsed="false">
      <c r="T161" s="0" t="n">
        <f aca="false">IF(OR('Personel Kayıtları'!$I165="",'Personel Kayıtları'!$F165=""),99999,'Personel Kayıtları'!$I165+ROW()/100000)</f>
        <v>99999</v>
      </c>
    </row>
    <row r="162" customFormat="false" ht="15" hidden="false" customHeight="false" outlineLevel="0" collapsed="false">
      <c r="T162" s="0" t="n">
        <f aca="false">IF(OR('Personel Kayıtları'!$I166="",'Personel Kayıtları'!$F166=""),99999,'Personel Kayıtları'!$I166+ROW()/100000)</f>
        <v>99999</v>
      </c>
    </row>
    <row r="163" customFormat="false" ht="15" hidden="false" customHeight="false" outlineLevel="0" collapsed="false">
      <c r="T163" s="0" t="n">
        <f aca="false">IF(OR('Personel Kayıtları'!$I167="",'Personel Kayıtları'!$F167=""),99999,'Personel Kayıtları'!$I167+ROW()/100000)</f>
        <v>99999</v>
      </c>
    </row>
    <row r="164" customFormat="false" ht="15" hidden="false" customHeight="false" outlineLevel="0" collapsed="false">
      <c r="T164" s="0" t="n">
        <f aca="false">IF(OR('Personel Kayıtları'!$I168="",'Personel Kayıtları'!$F168=""),99999,'Personel Kayıtları'!$I168+ROW()/100000)</f>
        <v>99999</v>
      </c>
    </row>
    <row r="165" customFormat="false" ht="15" hidden="false" customHeight="false" outlineLevel="0" collapsed="false">
      <c r="T165" s="0" t="n">
        <f aca="false">IF(OR('Personel Kayıtları'!$I169="",'Personel Kayıtları'!$F169=""),99999,'Personel Kayıtları'!$I169+ROW()/100000)</f>
        <v>99999</v>
      </c>
    </row>
    <row r="166" customFormat="false" ht="15" hidden="false" customHeight="false" outlineLevel="0" collapsed="false">
      <c r="T166" s="0" t="n">
        <f aca="false">IF(OR('Personel Kayıtları'!$I170="",'Personel Kayıtları'!$F170=""),99999,'Personel Kayıtları'!$I170+ROW()/100000)</f>
        <v>99999</v>
      </c>
    </row>
    <row r="167" customFormat="false" ht="15" hidden="false" customHeight="false" outlineLevel="0" collapsed="false">
      <c r="T167" s="0" t="n">
        <f aca="false">IF(OR('Personel Kayıtları'!$I171="",'Personel Kayıtları'!$F171=""),99999,'Personel Kayıtları'!$I171+ROW()/100000)</f>
        <v>99999</v>
      </c>
    </row>
    <row r="168" customFormat="false" ht="15" hidden="false" customHeight="false" outlineLevel="0" collapsed="false">
      <c r="T168" s="0" t="n">
        <f aca="false">IF(OR('Personel Kayıtları'!$I172="",'Personel Kayıtları'!$F172=""),99999,'Personel Kayıtları'!$I172+ROW()/100000)</f>
        <v>99999</v>
      </c>
    </row>
    <row r="169" customFormat="false" ht="15" hidden="false" customHeight="false" outlineLevel="0" collapsed="false">
      <c r="T169" s="0" t="n">
        <f aca="false">IF(OR('Personel Kayıtları'!$I173="",'Personel Kayıtları'!$F173=""),99999,'Personel Kayıtları'!$I173+ROW()/100000)</f>
        <v>99999</v>
      </c>
    </row>
    <row r="170" customFormat="false" ht="15" hidden="false" customHeight="false" outlineLevel="0" collapsed="false">
      <c r="T170" s="0" t="n">
        <f aca="false">IF(OR('Personel Kayıtları'!$I174="",'Personel Kayıtları'!$F174=""),99999,'Personel Kayıtları'!$I174+ROW()/100000)</f>
        <v>99999</v>
      </c>
    </row>
    <row r="171" customFormat="false" ht="15" hidden="false" customHeight="false" outlineLevel="0" collapsed="false">
      <c r="T171" s="0" t="n">
        <f aca="false">IF(OR('Personel Kayıtları'!$I175="",'Personel Kayıtları'!$F175=""),99999,'Personel Kayıtları'!$I175+ROW()/100000)</f>
        <v>99999</v>
      </c>
    </row>
    <row r="172" customFormat="false" ht="15" hidden="false" customHeight="false" outlineLevel="0" collapsed="false">
      <c r="T172" s="0" t="n">
        <f aca="false">IF(OR('Personel Kayıtları'!$I176="",'Personel Kayıtları'!$F176=""),99999,'Personel Kayıtları'!$I176+ROW()/100000)</f>
        <v>99999</v>
      </c>
    </row>
    <row r="173" customFormat="false" ht="15" hidden="false" customHeight="false" outlineLevel="0" collapsed="false">
      <c r="T173" s="0" t="n">
        <f aca="false">IF(OR('Personel Kayıtları'!$I177="",'Personel Kayıtları'!$F177=""),99999,'Personel Kayıtları'!$I177+ROW()/100000)</f>
        <v>99999</v>
      </c>
    </row>
    <row r="174" customFormat="false" ht="15" hidden="false" customHeight="false" outlineLevel="0" collapsed="false">
      <c r="T174" s="0" t="n">
        <f aca="false">IF(OR('Personel Kayıtları'!$I178="",'Personel Kayıtları'!$F178=""),99999,'Personel Kayıtları'!$I178+ROW()/100000)</f>
        <v>99999</v>
      </c>
    </row>
    <row r="175" customFormat="false" ht="15" hidden="false" customHeight="false" outlineLevel="0" collapsed="false">
      <c r="T175" s="0" t="n">
        <f aca="false">IF(OR('Personel Kayıtları'!$I179="",'Personel Kayıtları'!$F179=""),99999,'Personel Kayıtları'!$I179+ROW()/100000)</f>
        <v>99999</v>
      </c>
    </row>
    <row r="176" customFormat="false" ht="15" hidden="false" customHeight="false" outlineLevel="0" collapsed="false">
      <c r="T176" s="0" t="n">
        <f aca="false">IF(OR('Personel Kayıtları'!$I180="",'Personel Kayıtları'!$F180=""),99999,'Personel Kayıtları'!$I180+ROW()/100000)</f>
        <v>99999</v>
      </c>
    </row>
    <row r="177" customFormat="false" ht="15" hidden="false" customHeight="false" outlineLevel="0" collapsed="false">
      <c r="T177" s="0" t="n">
        <f aca="false">IF(OR('Personel Kayıtları'!$I181="",'Personel Kayıtları'!$F181=""),99999,'Personel Kayıtları'!$I181+ROW()/100000)</f>
        <v>99999</v>
      </c>
    </row>
    <row r="178" customFormat="false" ht="15" hidden="false" customHeight="false" outlineLevel="0" collapsed="false">
      <c r="T178" s="0" t="n">
        <f aca="false">IF(OR('Personel Kayıtları'!$I182="",'Personel Kayıtları'!$F182=""),99999,'Personel Kayıtları'!$I182+ROW()/100000)</f>
        <v>99999</v>
      </c>
    </row>
    <row r="179" customFormat="false" ht="15" hidden="false" customHeight="false" outlineLevel="0" collapsed="false">
      <c r="T179" s="0" t="n">
        <f aca="false">IF(OR('Personel Kayıtları'!$I183="",'Personel Kayıtları'!$F183=""),99999,'Personel Kayıtları'!$I183+ROW()/100000)</f>
        <v>99999</v>
      </c>
    </row>
    <row r="180" customFormat="false" ht="15" hidden="false" customHeight="false" outlineLevel="0" collapsed="false">
      <c r="T180" s="0" t="n">
        <f aca="false">IF(OR('Personel Kayıtları'!$I184="",'Personel Kayıtları'!$F184=""),99999,'Personel Kayıtları'!$I184+ROW()/100000)</f>
        <v>99999</v>
      </c>
    </row>
    <row r="181" customFormat="false" ht="15" hidden="false" customHeight="false" outlineLevel="0" collapsed="false">
      <c r="T181" s="0" t="n">
        <f aca="false">IF(OR('Personel Kayıtları'!$I185="",'Personel Kayıtları'!$F185=""),99999,'Personel Kayıtları'!$I185+ROW()/100000)</f>
        <v>99999</v>
      </c>
    </row>
    <row r="182" customFormat="false" ht="15" hidden="false" customHeight="false" outlineLevel="0" collapsed="false">
      <c r="T182" s="0" t="n">
        <f aca="false">IF(OR('Personel Kayıtları'!$I186="",'Personel Kayıtları'!$F186=""),99999,'Personel Kayıtları'!$I186+ROW()/100000)</f>
        <v>99999</v>
      </c>
    </row>
    <row r="183" customFormat="false" ht="15" hidden="false" customHeight="false" outlineLevel="0" collapsed="false">
      <c r="T183" s="0" t="n">
        <f aca="false">IF(OR('Personel Kayıtları'!$I187="",'Personel Kayıtları'!$F187=""),99999,'Personel Kayıtları'!$I187+ROW()/100000)</f>
        <v>99999</v>
      </c>
    </row>
    <row r="184" customFormat="false" ht="15" hidden="false" customHeight="false" outlineLevel="0" collapsed="false">
      <c r="T184" s="0" t="n">
        <f aca="false">IF(OR('Personel Kayıtları'!$I188="",'Personel Kayıtları'!$F188=""),99999,'Personel Kayıtları'!$I188+ROW()/100000)</f>
        <v>99999</v>
      </c>
    </row>
    <row r="185" customFormat="false" ht="15" hidden="false" customHeight="false" outlineLevel="0" collapsed="false">
      <c r="T185" s="0" t="n">
        <f aca="false">IF(OR('Personel Kayıtları'!$I189="",'Personel Kayıtları'!$F189=""),99999,'Personel Kayıtları'!$I189+ROW()/100000)</f>
        <v>99999</v>
      </c>
    </row>
    <row r="186" customFormat="false" ht="15" hidden="false" customHeight="false" outlineLevel="0" collapsed="false">
      <c r="T186" s="0" t="n">
        <f aca="false">IF(OR('Personel Kayıtları'!$I190="",'Personel Kayıtları'!$F190=""),99999,'Personel Kayıtları'!$I190+ROW()/100000)</f>
        <v>99999</v>
      </c>
    </row>
    <row r="187" customFormat="false" ht="15" hidden="false" customHeight="false" outlineLevel="0" collapsed="false">
      <c r="T187" s="0" t="n">
        <f aca="false">IF(OR('Personel Kayıtları'!$I191="",'Personel Kayıtları'!$F191=""),99999,'Personel Kayıtları'!$I191+ROW()/100000)</f>
        <v>99999</v>
      </c>
    </row>
    <row r="188" customFormat="false" ht="15" hidden="false" customHeight="false" outlineLevel="0" collapsed="false">
      <c r="T188" s="0" t="n">
        <f aca="false">IF(OR('Personel Kayıtları'!$I192="",'Personel Kayıtları'!$F192=""),99999,'Personel Kayıtları'!$I192+ROW()/100000)</f>
        <v>99999</v>
      </c>
    </row>
    <row r="189" customFormat="false" ht="15" hidden="false" customHeight="false" outlineLevel="0" collapsed="false">
      <c r="T189" s="0" t="n">
        <f aca="false">IF(OR('Personel Kayıtları'!$I193="",'Personel Kayıtları'!$F193=""),99999,'Personel Kayıtları'!$I193+ROW()/100000)</f>
        <v>99999</v>
      </c>
    </row>
    <row r="190" customFormat="false" ht="15" hidden="false" customHeight="false" outlineLevel="0" collapsed="false">
      <c r="T190" s="0" t="n">
        <f aca="false">IF(OR('Personel Kayıtları'!$I194="",'Personel Kayıtları'!$F194=""),99999,'Personel Kayıtları'!$I194+ROW()/100000)</f>
        <v>99999</v>
      </c>
    </row>
    <row r="191" customFormat="false" ht="15" hidden="false" customHeight="false" outlineLevel="0" collapsed="false">
      <c r="T191" s="0" t="n">
        <f aca="false">IF(OR('Personel Kayıtları'!$I195="",'Personel Kayıtları'!$F195=""),99999,'Personel Kayıtları'!$I195+ROW()/100000)</f>
        <v>99999</v>
      </c>
    </row>
    <row r="192" customFormat="false" ht="15" hidden="false" customHeight="false" outlineLevel="0" collapsed="false">
      <c r="T192" s="0" t="n">
        <f aca="false">IF(OR('Personel Kayıtları'!$I196="",'Personel Kayıtları'!$F196=""),99999,'Personel Kayıtları'!$I196+ROW()/100000)</f>
        <v>99999</v>
      </c>
    </row>
    <row r="193" customFormat="false" ht="15" hidden="false" customHeight="false" outlineLevel="0" collapsed="false">
      <c r="T193" s="0" t="n">
        <f aca="false">IF(OR('Personel Kayıtları'!$I197="",'Personel Kayıtları'!$F197=""),99999,'Personel Kayıtları'!$I197+ROW()/100000)</f>
        <v>99999</v>
      </c>
    </row>
    <row r="194" customFormat="false" ht="15" hidden="false" customHeight="false" outlineLevel="0" collapsed="false">
      <c r="T194" s="0" t="n">
        <f aca="false">IF(OR('Personel Kayıtları'!$I198="",'Personel Kayıtları'!$F198=""),99999,'Personel Kayıtları'!$I198+ROW()/100000)</f>
        <v>99999</v>
      </c>
    </row>
    <row r="195" customFormat="false" ht="15" hidden="false" customHeight="false" outlineLevel="0" collapsed="false">
      <c r="T195" s="0" t="n">
        <f aca="false">IF(OR('Personel Kayıtları'!$I199="",'Personel Kayıtları'!$F199=""),99999,'Personel Kayıtları'!$I199+ROW()/100000)</f>
        <v>99999</v>
      </c>
    </row>
    <row r="196" customFormat="false" ht="15" hidden="false" customHeight="false" outlineLevel="0" collapsed="false">
      <c r="T196" s="0" t="n">
        <f aca="false">IF(OR('Personel Kayıtları'!$I200="",'Personel Kayıtları'!$F200=""),99999,'Personel Kayıtları'!$I200+ROW()/100000)</f>
        <v>99999</v>
      </c>
    </row>
    <row r="197" customFormat="false" ht="15" hidden="false" customHeight="false" outlineLevel="0" collapsed="false">
      <c r="T197" s="0" t="n">
        <f aca="false">IF(OR('Personel Kayıtları'!$I201="",'Personel Kayıtları'!$F201=""),99999,'Personel Kayıtları'!$I201+ROW()/100000)</f>
        <v>99999</v>
      </c>
    </row>
    <row r="198" customFormat="false" ht="15" hidden="false" customHeight="false" outlineLevel="0" collapsed="false">
      <c r="T198" s="0" t="n">
        <f aca="false">IF(OR('Personel Kayıtları'!$I202="",'Personel Kayıtları'!$F202=""),99999,'Personel Kayıtları'!$I202+ROW()/100000)</f>
        <v>99999</v>
      </c>
    </row>
    <row r="199" customFormat="false" ht="15" hidden="false" customHeight="false" outlineLevel="0" collapsed="false">
      <c r="T199" s="0" t="n">
        <f aca="false">IF(OR('Personel Kayıtları'!$I203="",'Personel Kayıtları'!$F203=""),99999,'Personel Kayıtları'!$I203+ROW()/100000)</f>
        <v>99999</v>
      </c>
    </row>
    <row r="200" customFormat="false" ht="15" hidden="false" customHeight="false" outlineLevel="0" collapsed="false">
      <c r="T200" s="0" t="n">
        <f aca="false">IF(OR('Personel Kayıtları'!$I204="",'Personel Kayıtları'!$F204=""),99999,'Personel Kayıtları'!$I204+ROW()/100000)</f>
        <v>99999</v>
      </c>
    </row>
    <row r="201" customFormat="false" ht="15" hidden="false" customHeight="false" outlineLevel="0" collapsed="false">
      <c r="T201" s="0" t="n">
        <f aca="false">IF(OR('Personel Kayıtları'!$I205="",'Personel Kayıtları'!$F205=""),99999,'Personel Kayıtları'!$I205+ROW()/100000)</f>
        <v>99999</v>
      </c>
    </row>
    <row r="202" customFormat="false" ht="15" hidden="false" customHeight="false" outlineLevel="0" collapsed="false">
      <c r="T202" s="0" t="n">
        <f aca="false">IF(OR('Personel Kayıtları'!$I206="",'Personel Kayıtları'!$F206=""),99999,'Personel Kayıtları'!$I206+ROW()/100000)</f>
        <v>99999</v>
      </c>
    </row>
    <row r="203" customFormat="false" ht="15" hidden="false" customHeight="false" outlineLevel="0" collapsed="false">
      <c r="T203" s="0" t="n">
        <f aca="false">IF(OR('Personel Kayıtları'!$I207="",'Personel Kayıtları'!$F207=""),99999,'Personel Kayıtları'!$I207+ROW()/100000)</f>
        <v>99999</v>
      </c>
    </row>
    <row r="204" customFormat="false" ht="15" hidden="false" customHeight="false" outlineLevel="0" collapsed="false">
      <c r="T204" s="0" t="n">
        <f aca="false">IF(OR('Personel Kayıtları'!$I208="",'Personel Kayıtları'!$F208=""),99999,'Personel Kayıtları'!$I208+ROW()/100000)</f>
        <v>99999</v>
      </c>
    </row>
    <row r="205" customFormat="false" ht="15" hidden="false" customHeight="false" outlineLevel="0" collapsed="false">
      <c r="T205" s="0" t="n">
        <f aca="false">IF(OR('Personel Kayıtları'!$I209="",'Personel Kayıtları'!$F209=""),99999,'Personel Kayıtları'!$I209+ROW()/100000)</f>
        <v>99999</v>
      </c>
    </row>
    <row r="206" customFormat="false" ht="15" hidden="false" customHeight="false" outlineLevel="0" collapsed="false">
      <c r="T206" s="0" t="n">
        <f aca="false">IF(OR('Personel Kayıtları'!$I210="",'Personel Kayıtları'!$F210=""),99999,'Personel Kayıtları'!$I210+ROW()/100000)</f>
        <v>99999</v>
      </c>
    </row>
    <row r="207" customFormat="false" ht="15" hidden="false" customHeight="false" outlineLevel="0" collapsed="false">
      <c r="T207" s="0" t="n">
        <f aca="false">IF(OR('Personel Kayıtları'!$I211="",'Personel Kayıtları'!$F211=""),99999,'Personel Kayıtları'!$I211+ROW()/100000)</f>
        <v>99999</v>
      </c>
    </row>
    <row r="208" customFormat="false" ht="15" hidden="false" customHeight="false" outlineLevel="0" collapsed="false">
      <c r="T208" s="0" t="n">
        <f aca="false">IF(OR('Personel Kayıtları'!$I212="",'Personel Kayıtları'!$F212=""),99999,'Personel Kayıtları'!$I212+ROW()/100000)</f>
        <v>99999</v>
      </c>
    </row>
    <row r="209" customFormat="false" ht="15" hidden="false" customHeight="false" outlineLevel="0" collapsed="false">
      <c r="T209" s="0" t="n">
        <f aca="false">IF(OR('Personel Kayıtları'!$I213="",'Personel Kayıtları'!$F213=""),99999,'Personel Kayıtları'!$I213+ROW()/100000)</f>
        <v>99999</v>
      </c>
    </row>
    <row r="210" customFormat="false" ht="15" hidden="false" customHeight="false" outlineLevel="0" collapsed="false">
      <c r="T210" s="0" t="n">
        <f aca="false">IF(OR('Personel Kayıtları'!$I214="",'Personel Kayıtları'!$F214=""),99999,'Personel Kayıtları'!$I214+ROW()/100000)</f>
        <v>99999</v>
      </c>
    </row>
    <row r="211" customFormat="false" ht="15" hidden="false" customHeight="false" outlineLevel="0" collapsed="false">
      <c r="T211" s="0" t="n">
        <f aca="false">IF(OR('Personel Kayıtları'!$I215="",'Personel Kayıtları'!$F215=""),99999,'Personel Kayıtları'!$I215+ROW()/100000)</f>
        <v>99999</v>
      </c>
    </row>
    <row r="212" customFormat="false" ht="15" hidden="false" customHeight="false" outlineLevel="0" collapsed="false">
      <c r="T212" s="0" t="n">
        <f aca="false">IF(OR('Personel Kayıtları'!$I216="",'Personel Kayıtları'!$F216=""),99999,'Personel Kayıtları'!$I216+ROW()/100000)</f>
        <v>99999</v>
      </c>
    </row>
    <row r="213" customFormat="false" ht="15" hidden="false" customHeight="false" outlineLevel="0" collapsed="false">
      <c r="T213" s="0" t="n">
        <f aca="false">IF(OR('Personel Kayıtları'!$I217="",'Personel Kayıtları'!$F217=""),99999,'Personel Kayıtları'!$I217+ROW()/100000)</f>
        <v>99999</v>
      </c>
    </row>
    <row r="214" customFormat="false" ht="15" hidden="false" customHeight="false" outlineLevel="0" collapsed="false">
      <c r="T214" s="0" t="n">
        <f aca="false">IF(OR('Personel Kayıtları'!$I218="",'Personel Kayıtları'!$F218=""),99999,'Personel Kayıtları'!$I218+ROW()/100000)</f>
        <v>99999</v>
      </c>
    </row>
    <row r="215" customFormat="false" ht="15" hidden="false" customHeight="false" outlineLevel="0" collapsed="false">
      <c r="T215" s="0" t="n">
        <f aca="false">IF(OR('Personel Kayıtları'!$I219="",'Personel Kayıtları'!$F219=""),99999,'Personel Kayıtları'!$I219+ROW()/100000)</f>
        <v>99999</v>
      </c>
    </row>
    <row r="216" customFormat="false" ht="15" hidden="false" customHeight="false" outlineLevel="0" collapsed="false">
      <c r="T216" s="0" t="n">
        <f aca="false">IF(OR('Personel Kayıtları'!$I220="",'Personel Kayıtları'!$F220=""),99999,'Personel Kayıtları'!$I220+ROW()/100000)</f>
        <v>99999</v>
      </c>
    </row>
    <row r="217" customFormat="false" ht="15" hidden="false" customHeight="false" outlineLevel="0" collapsed="false">
      <c r="T217" s="0" t="n">
        <f aca="false">IF(OR('Personel Kayıtları'!$I221="",'Personel Kayıtları'!$F221=""),99999,'Personel Kayıtları'!$I221+ROW()/100000)</f>
        <v>99999</v>
      </c>
    </row>
    <row r="218" customFormat="false" ht="15" hidden="false" customHeight="false" outlineLevel="0" collapsed="false">
      <c r="T218" s="0" t="n">
        <f aca="false">IF(OR('Personel Kayıtları'!$I222="",'Personel Kayıtları'!$F222=""),99999,'Personel Kayıtları'!$I222+ROW()/100000)</f>
        <v>99999</v>
      </c>
    </row>
    <row r="219" customFormat="false" ht="15" hidden="false" customHeight="false" outlineLevel="0" collapsed="false">
      <c r="T219" s="0" t="n">
        <f aca="false">IF(OR('Personel Kayıtları'!$I223="",'Personel Kayıtları'!$F223=""),99999,'Personel Kayıtları'!$I223+ROW()/100000)</f>
        <v>99999</v>
      </c>
    </row>
    <row r="220" customFormat="false" ht="15" hidden="false" customHeight="false" outlineLevel="0" collapsed="false">
      <c r="T220" s="0" t="n">
        <f aca="false">IF(OR('Personel Kayıtları'!$I224="",'Personel Kayıtları'!$F224=""),99999,'Personel Kayıtları'!$I224+ROW()/100000)</f>
        <v>99999</v>
      </c>
    </row>
    <row r="221" customFormat="false" ht="15" hidden="false" customHeight="false" outlineLevel="0" collapsed="false">
      <c r="T221" s="0" t="n">
        <f aca="false">IF(OR('Personel Kayıtları'!$I225="",'Personel Kayıtları'!$F225=""),99999,'Personel Kayıtları'!$I225+ROW()/100000)</f>
        <v>99999</v>
      </c>
    </row>
    <row r="222" customFormat="false" ht="15" hidden="false" customHeight="false" outlineLevel="0" collapsed="false">
      <c r="T222" s="0" t="n">
        <f aca="false">IF(OR('Personel Kayıtları'!$I226="",'Personel Kayıtları'!$F226=""),99999,'Personel Kayıtları'!$I226+ROW()/100000)</f>
        <v>99999</v>
      </c>
    </row>
    <row r="223" customFormat="false" ht="15" hidden="false" customHeight="false" outlineLevel="0" collapsed="false">
      <c r="T223" s="0" t="n">
        <f aca="false">IF(OR('Personel Kayıtları'!$I227="",'Personel Kayıtları'!$F227=""),99999,'Personel Kayıtları'!$I227+ROW()/100000)</f>
        <v>99999</v>
      </c>
    </row>
    <row r="224" customFormat="false" ht="15" hidden="false" customHeight="false" outlineLevel="0" collapsed="false">
      <c r="T224" s="0" t="n">
        <f aca="false">IF(OR('Personel Kayıtları'!$I228="",'Personel Kayıtları'!$F228=""),99999,'Personel Kayıtları'!$I228+ROW()/100000)</f>
        <v>99999</v>
      </c>
    </row>
    <row r="225" customFormat="false" ht="15" hidden="false" customHeight="false" outlineLevel="0" collapsed="false">
      <c r="T225" s="0" t="n">
        <f aca="false">IF(OR('Personel Kayıtları'!$I229="",'Personel Kayıtları'!$F229=""),99999,'Personel Kayıtları'!$I229+ROW()/100000)</f>
        <v>99999</v>
      </c>
    </row>
    <row r="226" customFormat="false" ht="15" hidden="false" customHeight="false" outlineLevel="0" collapsed="false">
      <c r="T226" s="0" t="n">
        <f aca="false">IF(OR('Personel Kayıtları'!$I230="",'Personel Kayıtları'!$F230=""),99999,'Personel Kayıtları'!$I230+ROW()/100000)</f>
        <v>99999</v>
      </c>
    </row>
    <row r="227" customFormat="false" ht="15" hidden="false" customHeight="false" outlineLevel="0" collapsed="false">
      <c r="T227" s="0" t="n">
        <f aca="false">IF(OR('Personel Kayıtları'!$I231="",'Personel Kayıtları'!$F231=""),99999,'Personel Kayıtları'!$I231+ROW()/100000)</f>
        <v>99999</v>
      </c>
    </row>
    <row r="228" customFormat="false" ht="15" hidden="false" customHeight="false" outlineLevel="0" collapsed="false">
      <c r="T228" s="0" t="n">
        <f aca="false">IF(OR('Personel Kayıtları'!$I232="",'Personel Kayıtları'!$F232=""),99999,'Personel Kayıtları'!$I232+ROW()/100000)</f>
        <v>99999</v>
      </c>
    </row>
    <row r="229" customFormat="false" ht="15" hidden="false" customHeight="false" outlineLevel="0" collapsed="false">
      <c r="T229" s="0" t="n">
        <f aca="false">IF(OR('Personel Kayıtları'!$I233="",'Personel Kayıtları'!$F233=""),99999,'Personel Kayıtları'!$I233+ROW()/100000)</f>
        <v>99999</v>
      </c>
    </row>
    <row r="230" customFormat="false" ht="15" hidden="false" customHeight="false" outlineLevel="0" collapsed="false">
      <c r="T230" s="0" t="n">
        <f aca="false">IF(OR('Personel Kayıtları'!$I234="",'Personel Kayıtları'!$F234=""),99999,'Personel Kayıtları'!$I234+ROW()/100000)</f>
        <v>99999</v>
      </c>
    </row>
    <row r="231" customFormat="false" ht="15" hidden="false" customHeight="false" outlineLevel="0" collapsed="false">
      <c r="T231" s="0" t="n">
        <f aca="false">IF(OR('Personel Kayıtları'!$I235="",'Personel Kayıtları'!$F235=""),99999,'Personel Kayıtları'!$I235+ROW()/100000)</f>
        <v>99999</v>
      </c>
    </row>
    <row r="232" customFormat="false" ht="15" hidden="false" customHeight="false" outlineLevel="0" collapsed="false">
      <c r="T232" s="0" t="n">
        <f aca="false">IF(OR('Personel Kayıtları'!$I236="",'Personel Kayıtları'!$F236=""),99999,'Personel Kayıtları'!$I236+ROW()/100000)</f>
        <v>99999</v>
      </c>
    </row>
    <row r="233" customFormat="false" ht="15" hidden="false" customHeight="false" outlineLevel="0" collapsed="false">
      <c r="T233" s="0" t="n">
        <f aca="false">IF(OR('Personel Kayıtları'!$I237="",'Personel Kayıtları'!$F237=""),99999,'Personel Kayıtları'!$I237+ROW()/100000)</f>
        <v>99999</v>
      </c>
    </row>
    <row r="234" customFormat="false" ht="15" hidden="false" customHeight="false" outlineLevel="0" collapsed="false">
      <c r="T234" s="0" t="n">
        <f aca="false">IF(OR('Personel Kayıtları'!$I238="",'Personel Kayıtları'!$F238=""),99999,'Personel Kayıtları'!$I238+ROW()/100000)</f>
        <v>99999</v>
      </c>
    </row>
    <row r="235" customFormat="false" ht="15" hidden="false" customHeight="false" outlineLevel="0" collapsed="false">
      <c r="T235" s="0" t="n">
        <f aca="false">IF(OR('Personel Kayıtları'!$I239="",'Personel Kayıtları'!$F239=""),99999,'Personel Kayıtları'!$I239+ROW()/100000)</f>
        <v>99999</v>
      </c>
    </row>
    <row r="236" customFormat="false" ht="15" hidden="false" customHeight="false" outlineLevel="0" collapsed="false">
      <c r="T236" s="0" t="n">
        <f aca="false">IF(OR('Personel Kayıtları'!$I240="",'Personel Kayıtları'!$F240=""),99999,'Personel Kayıtları'!$I240+ROW()/100000)</f>
        <v>99999</v>
      </c>
    </row>
    <row r="237" customFormat="false" ht="15" hidden="false" customHeight="false" outlineLevel="0" collapsed="false">
      <c r="T237" s="0" t="n">
        <f aca="false">IF(OR('Personel Kayıtları'!$I241="",'Personel Kayıtları'!$F241=""),99999,'Personel Kayıtları'!$I241+ROW()/100000)</f>
        <v>99999</v>
      </c>
    </row>
    <row r="238" customFormat="false" ht="15" hidden="false" customHeight="false" outlineLevel="0" collapsed="false">
      <c r="T238" s="0" t="n">
        <f aca="false">IF(OR('Personel Kayıtları'!$I242="",'Personel Kayıtları'!$F242=""),99999,'Personel Kayıtları'!$I242+ROW()/100000)</f>
        <v>99999</v>
      </c>
    </row>
    <row r="239" customFormat="false" ht="15" hidden="false" customHeight="false" outlineLevel="0" collapsed="false">
      <c r="T239" s="0" t="n">
        <f aca="false">IF(OR('Personel Kayıtları'!$I243="",'Personel Kayıtları'!$F243=""),99999,'Personel Kayıtları'!$I243+ROW()/100000)</f>
        <v>99999</v>
      </c>
    </row>
    <row r="240" customFormat="false" ht="15" hidden="false" customHeight="false" outlineLevel="0" collapsed="false">
      <c r="T240" s="0" t="n">
        <f aca="false">IF(OR('Personel Kayıtları'!$I244="",'Personel Kayıtları'!$F244=""),99999,'Personel Kayıtları'!$I244+ROW()/100000)</f>
        <v>99999</v>
      </c>
    </row>
    <row r="241" customFormat="false" ht="15" hidden="false" customHeight="false" outlineLevel="0" collapsed="false">
      <c r="T241" s="0" t="n">
        <f aca="false">IF(OR('Personel Kayıtları'!$I245="",'Personel Kayıtları'!$F245=""),99999,'Personel Kayıtları'!$I245+ROW()/100000)</f>
        <v>99999</v>
      </c>
    </row>
    <row r="242" customFormat="false" ht="15" hidden="false" customHeight="false" outlineLevel="0" collapsed="false">
      <c r="T242" s="0" t="n">
        <f aca="false">IF(OR('Personel Kayıtları'!$I246="",'Personel Kayıtları'!$F246=""),99999,'Personel Kayıtları'!$I246+ROW()/100000)</f>
        <v>99999</v>
      </c>
    </row>
    <row r="243" customFormat="false" ht="15" hidden="false" customHeight="false" outlineLevel="0" collapsed="false">
      <c r="T243" s="0" t="n">
        <f aca="false">IF(OR('Personel Kayıtları'!$I247="",'Personel Kayıtları'!$F247=""),99999,'Personel Kayıtları'!$I247+ROW()/100000)</f>
        <v>99999</v>
      </c>
    </row>
    <row r="244" customFormat="false" ht="15" hidden="false" customHeight="false" outlineLevel="0" collapsed="false">
      <c r="T244" s="0" t="n">
        <f aca="false">IF(OR('Personel Kayıtları'!$I248="",'Personel Kayıtları'!$F248=""),99999,'Personel Kayıtları'!$I248+ROW()/100000)</f>
        <v>99999</v>
      </c>
    </row>
    <row r="245" customFormat="false" ht="15" hidden="false" customHeight="false" outlineLevel="0" collapsed="false">
      <c r="T245" s="0" t="n">
        <f aca="false">IF(OR('Personel Kayıtları'!$I249="",'Personel Kayıtları'!$F249=""),99999,'Personel Kayıtları'!$I249+ROW()/100000)</f>
        <v>99999</v>
      </c>
    </row>
    <row r="246" customFormat="false" ht="15" hidden="false" customHeight="false" outlineLevel="0" collapsed="false">
      <c r="T246" s="0" t="n">
        <f aca="false">IF(OR('Personel Kayıtları'!$I250="",'Personel Kayıtları'!$F250=""),99999,'Personel Kayıtları'!$I250+ROW()/100000)</f>
        <v>99999</v>
      </c>
    </row>
    <row r="247" customFormat="false" ht="15" hidden="false" customHeight="false" outlineLevel="0" collapsed="false">
      <c r="T247" s="0" t="n">
        <f aca="false">IF(OR('Personel Kayıtları'!$I251="",'Personel Kayıtları'!$F251=""),99999,'Personel Kayıtları'!$I251+ROW()/100000)</f>
        <v>99999</v>
      </c>
    </row>
    <row r="248" customFormat="false" ht="15" hidden="false" customHeight="false" outlineLevel="0" collapsed="false">
      <c r="T248" s="0" t="n">
        <f aca="false">IF(OR('Personel Kayıtları'!$I252="",'Personel Kayıtları'!$F252=""),99999,'Personel Kayıtları'!$I252+ROW()/100000)</f>
        <v>99999</v>
      </c>
    </row>
    <row r="249" customFormat="false" ht="15" hidden="false" customHeight="false" outlineLevel="0" collapsed="false">
      <c r="T249" s="0" t="n">
        <f aca="false">IF(OR('Personel Kayıtları'!$I253="",'Personel Kayıtları'!$F253=""),99999,'Personel Kayıtları'!$I253+ROW()/100000)</f>
        <v>99999</v>
      </c>
    </row>
    <row r="250" customFormat="false" ht="15" hidden="false" customHeight="false" outlineLevel="0" collapsed="false">
      <c r="T250" s="0" t="n">
        <f aca="false">IF(OR('Personel Kayıtları'!$I254="",'Personel Kayıtları'!$F254=""),99999,'Personel Kayıtları'!$I254+ROW()/100000)</f>
        <v>99999</v>
      </c>
    </row>
    <row r="251" customFormat="false" ht="15" hidden="false" customHeight="false" outlineLevel="0" collapsed="false">
      <c r="T251" s="0" t="n">
        <f aca="false">IF(OR('Personel Kayıtları'!$I255="",'Personel Kayıtları'!$F255=""),99999,'Personel Kayıtları'!$I255+ROW()/100000)</f>
        <v>99999</v>
      </c>
    </row>
    <row r="252" customFormat="false" ht="15" hidden="false" customHeight="false" outlineLevel="0" collapsed="false">
      <c r="T252" s="0" t="n">
        <f aca="false">IF(OR('Personel Kayıtları'!$I256="",'Personel Kayıtları'!$F256=""),99999,'Personel Kayıtları'!$I256+ROW()/100000)</f>
        <v>99999</v>
      </c>
    </row>
    <row r="253" customFormat="false" ht="15" hidden="false" customHeight="false" outlineLevel="0" collapsed="false">
      <c r="T253" s="0" t="n">
        <f aca="false">IF(OR('Personel Kayıtları'!$I257="",'Personel Kayıtları'!$F257=""),99999,'Personel Kayıtları'!$I257+ROW()/100000)</f>
        <v>99999</v>
      </c>
    </row>
    <row r="254" customFormat="false" ht="15" hidden="false" customHeight="false" outlineLevel="0" collapsed="false">
      <c r="T254" s="0" t="n">
        <f aca="false">IF(OR('Personel Kayıtları'!$I258="",'Personel Kayıtları'!$F258=""),99999,'Personel Kayıtları'!$I258+ROW()/100000)</f>
        <v>99999</v>
      </c>
    </row>
    <row r="255" customFormat="false" ht="15" hidden="false" customHeight="false" outlineLevel="0" collapsed="false">
      <c r="T255" s="0" t="n">
        <f aca="false">IF(OR('Personel Kayıtları'!$I259="",'Personel Kayıtları'!$F259=""),99999,'Personel Kayıtları'!$I259+ROW()/100000)</f>
        <v>99999</v>
      </c>
    </row>
    <row r="256" customFormat="false" ht="15" hidden="false" customHeight="false" outlineLevel="0" collapsed="false">
      <c r="T256" s="0" t="n">
        <f aca="false">IF(OR('Personel Kayıtları'!$I260="",'Personel Kayıtları'!$F260=""),99999,'Personel Kayıtları'!$I260+ROW()/100000)</f>
        <v>99999</v>
      </c>
    </row>
    <row r="257" customFormat="false" ht="15" hidden="false" customHeight="false" outlineLevel="0" collapsed="false">
      <c r="T257" s="0" t="n">
        <f aca="false">IF(OR('Personel Kayıtları'!$I261="",'Personel Kayıtları'!$F261=""),99999,'Personel Kayıtları'!$I261+ROW()/100000)</f>
        <v>99999</v>
      </c>
    </row>
    <row r="258" customFormat="false" ht="15" hidden="false" customHeight="false" outlineLevel="0" collapsed="false">
      <c r="T258" s="0" t="n">
        <f aca="false">IF(OR('Personel Kayıtları'!$I262="",'Personel Kayıtları'!$F262=""),99999,'Personel Kayıtları'!$I262+ROW()/100000)</f>
        <v>99999</v>
      </c>
    </row>
    <row r="259" customFormat="false" ht="15" hidden="false" customHeight="false" outlineLevel="0" collapsed="false">
      <c r="T259" s="0" t="n">
        <f aca="false">IF(OR('Personel Kayıtları'!$I263="",'Personel Kayıtları'!$F263=""),99999,'Personel Kayıtları'!$I263+ROW()/100000)</f>
        <v>99999</v>
      </c>
    </row>
    <row r="260" customFormat="false" ht="15" hidden="false" customHeight="false" outlineLevel="0" collapsed="false">
      <c r="T260" s="0" t="n">
        <f aca="false">IF(OR('Personel Kayıtları'!$I264="",'Personel Kayıtları'!$F264=""),99999,'Personel Kayıtları'!$I264+ROW()/100000)</f>
        <v>99999</v>
      </c>
    </row>
    <row r="261" customFormat="false" ht="15" hidden="false" customHeight="false" outlineLevel="0" collapsed="false">
      <c r="T261" s="0" t="n">
        <f aca="false">IF(OR('Personel Kayıtları'!$I265="",'Personel Kayıtları'!$F265=""),99999,'Personel Kayıtları'!$I265+ROW()/100000)</f>
        <v>99999</v>
      </c>
    </row>
    <row r="262" customFormat="false" ht="15" hidden="false" customHeight="false" outlineLevel="0" collapsed="false">
      <c r="T262" s="0" t="n">
        <f aca="false">IF(OR('Personel Kayıtları'!$I266="",'Personel Kayıtları'!$F266=""),99999,'Personel Kayıtları'!$I266+ROW()/100000)</f>
        <v>99999</v>
      </c>
    </row>
    <row r="263" customFormat="false" ht="15" hidden="false" customHeight="false" outlineLevel="0" collapsed="false">
      <c r="T263" s="0" t="n">
        <f aca="false">IF(OR('Personel Kayıtları'!$I267="",'Personel Kayıtları'!$F267=""),99999,'Personel Kayıtları'!$I267+ROW()/100000)</f>
        <v>99999</v>
      </c>
    </row>
    <row r="264" customFormat="false" ht="15" hidden="false" customHeight="false" outlineLevel="0" collapsed="false">
      <c r="T264" s="0" t="n">
        <f aca="false">IF(OR('Personel Kayıtları'!$I268="",'Personel Kayıtları'!$F268=""),99999,'Personel Kayıtları'!$I268+ROW()/100000)</f>
        <v>99999</v>
      </c>
    </row>
    <row r="265" customFormat="false" ht="15" hidden="false" customHeight="false" outlineLevel="0" collapsed="false">
      <c r="T265" s="0" t="n">
        <f aca="false">IF(OR('Personel Kayıtları'!$I269="",'Personel Kayıtları'!$F269=""),99999,'Personel Kayıtları'!$I269+ROW()/100000)</f>
        <v>99999</v>
      </c>
    </row>
    <row r="266" customFormat="false" ht="15" hidden="false" customHeight="false" outlineLevel="0" collapsed="false">
      <c r="T266" s="0" t="n">
        <f aca="false">IF(OR('Personel Kayıtları'!$I270="",'Personel Kayıtları'!$F270=""),99999,'Personel Kayıtları'!$I270+ROW()/100000)</f>
        <v>99999</v>
      </c>
    </row>
    <row r="267" customFormat="false" ht="15" hidden="false" customHeight="false" outlineLevel="0" collapsed="false">
      <c r="T267" s="0" t="n">
        <f aca="false">IF(OR('Personel Kayıtları'!$I271="",'Personel Kayıtları'!$F271=""),99999,'Personel Kayıtları'!$I271+ROW()/100000)</f>
        <v>99999</v>
      </c>
    </row>
    <row r="268" customFormat="false" ht="15" hidden="false" customHeight="false" outlineLevel="0" collapsed="false">
      <c r="T268" s="0" t="n">
        <f aca="false">IF(OR('Personel Kayıtları'!$I272="",'Personel Kayıtları'!$F272=""),99999,'Personel Kayıtları'!$I272+ROW()/100000)</f>
        <v>99999</v>
      </c>
    </row>
    <row r="269" customFormat="false" ht="15" hidden="false" customHeight="false" outlineLevel="0" collapsed="false">
      <c r="T269" s="0" t="n">
        <f aca="false">IF(OR('Personel Kayıtları'!$I273="",'Personel Kayıtları'!$F273=""),99999,'Personel Kayıtları'!$I273+ROW()/100000)</f>
        <v>99999</v>
      </c>
    </row>
    <row r="270" customFormat="false" ht="15" hidden="false" customHeight="false" outlineLevel="0" collapsed="false">
      <c r="T270" s="0" t="n">
        <f aca="false">IF(OR('Personel Kayıtları'!$I274="",'Personel Kayıtları'!$F274=""),99999,'Personel Kayıtları'!$I274+ROW()/100000)</f>
        <v>99999</v>
      </c>
    </row>
    <row r="271" customFormat="false" ht="15" hidden="false" customHeight="false" outlineLevel="0" collapsed="false">
      <c r="T271" s="0" t="n">
        <f aca="false">IF(OR('Personel Kayıtları'!$I275="",'Personel Kayıtları'!$F275=""),99999,'Personel Kayıtları'!$I275+ROW()/100000)</f>
        <v>99999</v>
      </c>
    </row>
    <row r="272" customFormat="false" ht="15" hidden="false" customHeight="false" outlineLevel="0" collapsed="false">
      <c r="T272" s="0" t="n">
        <f aca="false">IF(OR('Personel Kayıtları'!$I276="",'Personel Kayıtları'!$F276=""),99999,'Personel Kayıtları'!$I276+ROW()/100000)</f>
        <v>99999</v>
      </c>
    </row>
    <row r="273" customFormat="false" ht="15" hidden="false" customHeight="false" outlineLevel="0" collapsed="false">
      <c r="T273" s="0" t="n">
        <f aca="false">IF(OR('Personel Kayıtları'!$I277="",'Personel Kayıtları'!$F277=""),99999,'Personel Kayıtları'!$I277+ROW()/100000)</f>
        <v>99999</v>
      </c>
    </row>
    <row r="274" customFormat="false" ht="15" hidden="false" customHeight="false" outlineLevel="0" collapsed="false">
      <c r="T274" s="0" t="n">
        <f aca="false">IF(OR('Personel Kayıtları'!$I278="",'Personel Kayıtları'!$F278=""),99999,'Personel Kayıtları'!$I278+ROW()/100000)</f>
        <v>99999</v>
      </c>
    </row>
    <row r="275" customFormat="false" ht="15" hidden="false" customHeight="false" outlineLevel="0" collapsed="false">
      <c r="T275" s="0" t="n">
        <f aca="false">IF(OR('Personel Kayıtları'!$I279="",'Personel Kayıtları'!$F279=""),99999,'Personel Kayıtları'!$I279+ROW()/100000)</f>
        <v>99999</v>
      </c>
    </row>
    <row r="276" customFormat="false" ht="15" hidden="false" customHeight="false" outlineLevel="0" collapsed="false">
      <c r="T276" s="0" t="n">
        <f aca="false">IF(OR('Personel Kayıtları'!$I280="",'Personel Kayıtları'!$F280=""),99999,'Personel Kayıtları'!$I280+ROW()/100000)</f>
        <v>99999</v>
      </c>
    </row>
    <row r="277" customFormat="false" ht="15" hidden="false" customHeight="false" outlineLevel="0" collapsed="false">
      <c r="T277" s="0" t="n">
        <f aca="false">IF(OR('Personel Kayıtları'!$I281="",'Personel Kayıtları'!$F281=""),99999,'Personel Kayıtları'!$I281+ROW()/100000)</f>
        <v>99999</v>
      </c>
    </row>
    <row r="278" customFormat="false" ht="15" hidden="false" customHeight="false" outlineLevel="0" collapsed="false">
      <c r="T278" s="0" t="n">
        <f aca="false">IF(OR('Personel Kayıtları'!$I282="",'Personel Kayıtları'!$F282=""),99999,'Personel Kayıtları'!$I282+ROW()/100000)</f>
        <v>99999</v>
      </c>
    </row>
    <row r="279" customFormat="false" ht="15" hidden="false" customHeight="false" outlineLevel="0" collapsed="false">
      <c r="T279" s="0" t="n">
        <f aca="false">IF(OR('Personel Kayıtları'!$I283="",'Personel Kayıtları'!$F283=""),99999,'Personel Kayıtları'!$I283+ROW()/100000)</f>
        <v>99999</v>
      </c>
    </row>
    <row r="280" customFormat="false" ht="15" hidden="false" customHeight="false" outlineLevel="0" collapsed="false">
      <c r="T280" s="0" t="n">
        <f aca="false">IF(OR('Personel Kayıtları'!$I284="",'Personel Kayıtları'!$F284=""),99999,'Personel Kayıtları'!$I284+ROW()/100000)</f>
        <v>99999</v>
      </c>
    </row>
    <row r="281" customFormat="false" ht="15" hidden="false" customHeight="false" outlineLevel="0" collapsed="false">
      <c r="T281" s="0" t="n">
        <f aca="false">IF(OR('Personel Kayıtları'!$I285="",'Personel Kayıtları'!$F285=""),99999,'Personel Kayıtları'!$I285+ROW()/100000)</f>
        <v>99999</v>
      </c>
    </row>
    <row r="282" customFormat="false" ht="15" hidden="false" customHeight="false" outlineLevel="0" collapsed="false">
      <c r="T282" s="0" t="n">
        <f aca="false">IF(OR('Personel Kayıtları'!$I286="",'Personel Kayıtları'!$F286=""),99999,'Personel Kayıtları'!$I286+ROW()/100000)</f>
        <v>99999</v>
      </c>
    </row>
    <row r="283" customFormat="false" ht="15" hidden="false" customHeight="false" outlineLevel="0" collapsed="false">
      <c r="T283" s="0" t="n">
        <f aca="false">IF(OR('Personel Kayıtları'!$I287="",'Personel Kayıtları'!$F287=""),99999,'Personel Kayıtları'!$I287+ROW()/100000)</f>
        <v>99999</v>
      </c>
    </row>
    <row r="284" customFormat="false" ht="15" hidden="false" customHeight="false" outlineLevel="0" collapsed="false">
      <c r="T284" s="0" t="n">
        <f aca="false">IF(OR('Personel Kayıtları'!$I288="",'Personel Kayıtları'!$F288=""),99999,'Personel Kayıtları'!$I288+ROW()/100000)</f>
        <v>99999</v>
      </c>
    </row>
    <row r="285" customFormat="false" ht="15" hidden="false" customHeight="false" outlineLevel="0" collapsed="false">
      <c r="T285" s="0" t="n">
        <f aca="false">IF(OR('Personel Kayıtları'!$I289="",'Personel Kayıtları'!$F289=""),99999,'Personel Kayıtları'!$I289+ROW()/100000)</f>
        <v>99999</v>
      </c>
    </row>
    <row r="286" customFormat="false" ht="15" hidden="false" customHeight="false" outlineLevel="0" collapsed="false">
      <c r="T286" s="0" t="n">
        <f aca="false">IF(OR('Personel Kayıtları'!$I290="",'Personel Kayıtları'!$F290=""),99999,'Personel Kayıtları'!$I290+ROW()/100000)</f>
        <v>99999</v>
      </c>
    </row>
    <row r="287" customFormat="false" ht="15" hidden="false" customHeight="false" outlineLevel="0" collapsed="false">
      <c r="T287" s="0" t="n">
        <f aca="false">IF(OR('Personel Kayıtları'!$I291="",'Personel Kayıtları'!$F291=""),99999,'Personel Kayıtları'!$I291+ROW()/100000)</f>
        <v>99999</v>
      </c>
    </row>
    <row r="288" customFormat="false" ht="15" hidden="false" customHeight="false" outlineLevel="0" collapsed="false">
      <c r="T288" s="0" t="n">
        <f aca="false">IF(OR('Personel Kayıtları'!$I292="",'Personel Kayıtları'!$F292=""),99999,'Personel Kayıtları'!$I292+ROW()/100000)</f>
        <v>99999</v>
      </c>
    </row>
    <row r="289" customFormat="false" ht="15" hidden="false" customHeight="false" outlineLevel="0" collapsed="false">
      <c r="T289" s="0" t="n">
        <f aca="false">IF(OR('Personel Kayıtları'!$I293="",'Personel Kayıtları'!$F293=""),99999,'Personel Kayıtları'!$I293+ROW()/100000)</f>
        <v>99999</v>
      </c>
    </row>
    <row r="290" customFormat="false" ht="15" hidden="false" customHeight="false" outlineLevel="0" collapsed="false">
      <c r="T290" s="0" t="n">
        <f aca="false">IF(OR('Personel Kayıtları'!$I294="",'Personel Kayıtları'!$F294=""),99999,'Personel Kayıtları'!$I294+ROW()/100000)</f>
        <v>99999</v>
      </c>
    </row>
    <row r="291" customFormat="false" ht="15" hidden="false" customHeight="false" outlineLevel="0" collapsed="false">
      <c r="T291" s="0" t="n">
        <f aca="false">IF(OR('Personel Kayıtları'!$I295="",'Personel Kayıtları'!$F295=""),99999,'Personel Kayıtları'!$I295+ROW()/100000)</f>
        <v>99999</v>
      </c>
    </row>
    <row r="292" customFormat="false" ht="15" hidden="false" customHeight="false" outlineLevel="0" collapsed="false">
      <c r="T292" s="0" t="n">
        <f aca="false">IF(OR('Personel Kayıtları'!$I296="",'Personel Kayıtları'!$F296=""),99999,'Personel Kayıtları'!$I296+ROW()/100000)</f>
        <v>99999</v>
      </c>
    </row>
    <row r="293" customFormat="false" ht="15" hidden="false" customHeight="false" outlineLevel="0" collapsed="false">
      <c r="T293" s="0" t="n">
        <f aca="false">IF(OR('Personel Kayıtları'!$I297="",'Personel Kayıtları'!$F297=""),99999,'Personel Kayıtları'!$I297+ROW()/100000)</f>
        <v>99999</v>
      </c>
    </row>
    <row r="294" customFormat="false" ht="15" hidden="false" customHeight="false" outlineLevel="0" collapsed="false">
      <c r="T294" s="0" t="n">
        <f aca="false">IF(OR('Personel Kayıtları'!$I298="",'Personel Kayıtları'!$F298=""),99999,'Personel Kayıtları'!$I298+ROW()/100000)</f>
        <v>99999</v>
      </c>
    </row>
    <row r="295" customFormat="false" ht="15" hidden="false" customHeight="false" outlineLevel="0" collapsed="false">
      <c r="T295" s="0" t="n">
        <f aca="false">IF(OR('Personel Kayıtları'!$I299="",'Personel Kayıtları'!$F299=""),99999,'Personel Kayıtları'!$I299+ROW()/100000)</f>
        <v>99999</v>
      </c>
    </row>
    <row r="296" customFormat="false" ht="15" hidden="false" customHeight="false" outlineLevel="0" collapsed="false">
      <c r="T296" s="0" t="n">
        <f aca="false">IF(OR('Personel Kayıtları'!$I300="",'Personel Kayıtları'!$F300=""),99999,'Personel Kayıtları'!$I300+ROW()/100000)</f>
        <v>99999</v>
      </c>
    </row>
    <row r="297" customFormat="false" ht="15" hidden="false" customHeight="false" outlineLevel="0" collapsed="false">
      <c r="T297" s="0" t="n">
        <f aca="false">IF(OR('Personel Kayıtları'!$I301="",'Personel Kayıtları'!$F301=""),99999,'Personel Kayıtları'!$I301+ROW()/100000)</f>
        <v>99999</v>
      </c>
    </row>
    <row r="298" customFormat="false" ht="15" hidden="false" customHeight="false" outlineLevel="0" collapsed="false">
      <c r="T298" s="0" t="n">
        <f aca="false">IF(OR('Personel Kayıtları'!$I302="",'Personel Kayıtları'!$F302=""),99999,'Personel Kayıtları'!$I302+ROW()/100000)</f>
        <v>99999</v>
      </c>
    </row>
    <row r="299" customFormat="false" ht="15" hidden="false" customHeight="false" outlineLevel="0" collapsed="false">
      <c r="T299" s="0" t="n">
        <f aca="false">IF(OR('Personel Kayıtları'!$I303="",'Personel Kayıtları'!$F303=""),99999,'Personel Kayıtları'!$I303+ROW()/100000)</f>
        <v>99999</v>
      </c>
    </row>
    <row r="300" customFormat="false" ht="15" hidden="false" customHeight="false" outlineLevel="0" collapsed="false">
      <c r="T300" s="0" t="n">
        <f aca="false">IF(OR('Personel Kayıtları'!$I304="",'Personel Kayıtları'!$F304=""),99999,'Personel Kayıtları'!$I304+ROW()/100000)</f>
        <v>99999</v>
      </c>
    </row>
    <row r="301" customFormat="false" ht="15" hidden="false" customHeight="false" outlineLevel="0" collapsed="false">
      <c r="T301" s="0" t="n">
        <f aca="false">IF(OR('Personel Kayıtları'!$I305="",'Personel Kayıtları'!$F305=""),99999,'Personel Kayıtları'!$I305+ROW()/100000)</f>
        <v>99999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2026-10-28T11:40:23Z</dcterms:created>
  <dc:creator>openpyxl</dc:creator>
  <dc:description/>
  <dc:language>en-US</dc:language>
  <cp:lastModifiedBy/>
  <dcterms:modified xsi:type="dcterms:W3CDTF">2026-10-28T14:40:26Z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