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xl/comments4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pak" sheetId="1" state="visible" r:id="rId3"/>
    <sheet name="Dashboard" sheetId="2" state="visible" r:id="rId4"/>
    <sheet name="Personel" sheetId="3" state="visible" r:id="rId5"/>
    <sheet name="Aylık Devamsızlık" sheetId="4" state="visible" r:id="rId6"/>
    <sheet name="Listeler" sheetId="5" state="visible" r:id="rId7"/>
    <sheet name="Nasıl kullanılır" sheetId="6" state="visible" r:id="rId8"/>
    <sheet name="Hesap" sheetId="7" state="hidden" r:id="rId9"/>
  </sheets>
  <definedNames>
    <definedName function="false" hidden="false" localSheetId="0" name="_xlnm.Print_Area" vbProcedure="false">Kapak!$A$1:$N$40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5" authorId="0">
      <text>
        <r>
          <rPr>
            <sz val="10"/>
            <rFont val="Arial"/>
            <family val="2"/>
          </rPr>
          <t xml:space="preserve">O ay bölümde çalışması planlanan toplam kişi-gün (ör. 20 kişi × 25 iş günü = 500). Puantaj TOPLAM satırından alınır.</t>
        </r>
      </text>
    </comment>
    <comment ref="E5" authorId="0">
      <text>
        <r>
          <rPr>
            <sz val="10"/>
            <rFont val="Arial"/>
            <family val="2"/>
          </rPr>
          <t xml:space="preserve">Mazeretsiz devamsızlık günleri (puantajda D kodu). Rapor ayrı sütunda izlenir.</t>
        </r>
      </text>
    </comment>
  </commentList>
</comments>
</file>

<file path=xl/sharedStrings.xml><?xml version="1.0" encoding="utf-8"?>
<sst xmlns="http://schemas.openxmlformats.org/spreadsheetml/2006/main" count="596" uniqueCount="273">
  <si>
    <t xml:space="preserve">İşgücü KPI</t>
  </si>
  <si>
    <t xml:space="preserve">Kadro, giriş-çıkış, personel devri, kıdem ve devamsızlık · üst yönetim panosu</t>
  </si>
  <si>
    <t xml:space="preserve">TAKMOS ücretsiz şablon · v3 · 2026</t>
  </si>
  <si>
    <t xml:space="preserve">Personel listesi (tüm giriş-çıkışlar) ve bölüm bazlı aylık devamsızlık verisinden beslenen yönetim panosu. Aktif kadro, bu yıl giren/ayrılan, personel devir oranı, ortalama kıdem ve devamsızlık oranı; çıkış nedenleri, kıdem dağılımı ve aylık eğilim grafikleri. Bölüm filtresiyle her bölüm ayrı raporlanır.</t>
  </si>
  <si>
    <t xml:space="preserve">İÇINDEKILER</t>
  </si>
  <si>
    <t xml:space="preserve">NASIL BAŞLANIR</t>
  </si>
  <si>
    <t xml:space="preserve">→  Dashboard</t>
  </si>
  <si>
    <t xml:space="preserve">Altı KPI, beş grafik, bölüm bazlı devamsızlık tablosu, bölüm filtresi</t>
  </si>
  <si>
    <t xml:space="preserve">1.  Listeler sayfasında bölümleri, çıkış nedenlerini ve hedef oranları girin.</t>
  </si>
  <si>
    <t xml:space="preserve">→  Personel</t>
  </si>
  <si>
    <t xml:space="preserve">Giriş-çıkış listesi; durum, kıdem ve kıdem grubu otomatik</t>
  </si>
  <si>
    <t xml:space="preserve">2.  Personel sayfasına herkesi yazın; ayrılanları silmeyin, çıkış tarihi ve nedenini girin.</t>
  </si>
  <si>
    <t xml:space="preserve">→  Aylık Devamsızlık</t>
  </si>
  <si>
    <t xml:space="preserve">Bölüm × ay: planlanan kişi-gün, devamsızlık, rapor, fazla mesai</t>
  </si>
  <si>
    <t xml:space="preserve">3.  Her ay sonu Aylık Devamsızlık sayfasına bölüm bazlı değerleri işleyin.</t>
  </si>
  <si>
    <t xml:space="preserve">→  Listeler</t>
  </si>
  <si>
    <t xml:space="preserve">Bölümler, çıkış nedenleri, hedefler</t>
  </si>
  <si>
    <t xml:space="preserve">4.  Dashboard sayfasında bölüm filtresini seçerek yönetim raporunu alın.</t>
  </si>
  <si>
    <t xml:space="preserve">→  Nasıl kullanılır</t>
  </si>
  <si>
    <t xml:space="preserve">Adım adım kullanım ve tanımlar</t>
  </si>
  <si>
    <t xml:space="preserve">Sarı hücre: siz girersiniz</t>
  </si>
  <si>
    <t xml:space="preserve">Sayfalar şifresiz korumalıdır: yalnız sarı hücreler düzenlenir, formüller bozulmaz. Korumayı kaldırmak için sayfa sekmesine sağ tıklayın → Sayfa korumasını kaldır.</t>
  </si>
  <si>
    <t xml:space="preserve">Beyaz hücre: formül (kilitli)</t>
  </si>
  <si>
    <t xml:space="preserve">Yeşil: hedef sağlanıyor</t>
  </si>
  <si>
    <t xml:space="preserve">Sarı: dikkat</t>
  </si>
  <si>
    <t xml:space="preserve">Kırmızı: eksik / süresi dolmuş</t>
  </si>
  <si>
    <t xml:space="preserve">Daha fazla şablon, rehber yazıları ve TAKMOS İK Modülü demosu: takmoserp.com/sablonlar</t>
  </si>
  <si>
    <t xml:space="preserve">İşgücü Panosu</t>
  </si>
  <si>
    <t xml:space="preserve">TAKMOS</t>
  </si>
  <si>
    <t xml:space="preserve">Kadro, giriş-çıkış, personel devri, kıdem ve devamsızlık · üst yönetim özeti</t>
  </si>
  <si>
    <t xml:space="preserve">takmoserp.com · ücretsiz şablon</t>
  </si>
  <si>
    <t xml:space="preserve">Dashboard</t>
  </si>
  <si>
    <t xml:space="preserve">·  Personel</t>
  </si>
  <si>
    <t xml:space="preserve">·  Aylık Devamsızlık</t>
  </si>
  <si>
    <t xml:space="preserve">·  Listeler</t>
  </si>
  <si>
    <t xml:space="preserve">·  Nasıl kullanılır</t>
  </si>
  <si>
    <t xml:space="preserve">Bölüm filtresi</t>
  </si>
  <si>
    <t xml:space="preserve">Tümü</t>
  </si>
  <si>
    <t xml:space="preserve">Rapor tarihi</t>
  </si>
  <si>
    <t xml:space="preserve">Aktif personel</t>
  </si>
  <si>
    <t xml:space="preserve">Bu yıl işe giren</t>
  </si>
  <si>
    <t xml:space="preserve">Bu yıl ayrılan</t>
  </si>
  <si>
    <t xml:space="preserve">Personel devir oranı</t>
  </si>
  <si>
    <t xml:space="preserve">Ortalama kıdem</t>
  </si>
  <si>
    <t xml:space="preserve">Devamsızlık oranı</t>
  </si>
  <si>
    <t xml:space="preserve">bugün itibarıyla</t>
  </si>
  <si>
    <t xml:space="preserve">tüm nedenler</t>
  </si>
  <si>
    <t xml:space="preserve">yıl · aktif personel</t>
  </si>
  <si>
    <t xml:space="preserve">BÖLÜM BAZINDA DEVAMSIZLIK</t>
  </si>
  <si>
    <t xml:space="preserve">Bölüm</t>
  </si>
  <si>
    <t xml:space="preserve">Devamsızlık</t>
  </si>
  <si>
    <t xml:space="preserve">Rapor</t>
  </si>
  <si>
    <t xml:space="preserve">Durum</t>
  </si>
  <si>
    <t xml:space="preserve">SON AYRILANLAR</t>
  </si>
  <si>
    <t xml:space="preserve">Ad Soyad</t>
  </si>
  <si>
    <t xml:space="preserve">Çıkış</t>
  </si>
  <si>
    <t xml:space="preserve">Neden</t>
  </si>
  <si>
    <t xml:space="preserve">TAKMOS ücretsiz şablon · takmoserp.com · Örnek veriler kurgusaldır; kendi verinizle değiştirin.</t>
  </si>
  <si>
    <t xml:space="preserve">Personel Listesi</t>
  </si>
  <si>
    <t xml:space="preserve">Tüm giriş ve çıkışlar tek listede · ayrılanları silmeyin, çıkış tarihi ve nedeni girin</t>
  </si>
  <si>
    <t xml:space="preserve">Sarı hücreler girilir · beyaz hücreler formüldür, dokunmayın · satır eklemek için mevcut bir satırı kopyalayın</t>
  </si>
  <si>
    <t xml:space="preserve">Sicil</t>
  </si>
  <si>
    <t xml:space="preserve">Pozisyon</t>
  </si>
  <si>
    <t xml:space="preserve">İşe giriş</t>
  </si>
  <si>
    <t xml:space="preserve">Çıkış tarihi</t>
  </si>
  <si>
    <t xml:space="preserve">Çıkış nedeni</t>
  </si>
  <si>
    <t xml:space="preserve">Kıdem (yıl)</t>
  </si>
  <si>
    <t xml:space="preserve">Kıdem grubu</t>
  </si>
  <si>
    <t xml:space="preserve">P-101</t>
  </si>
  <si>
    <t xml:space="preserve">Ayşe Demir</t>
  </si>
  <si>
    <t xml:space="preserve">Montaj</t>
  </si>
  <si>
    <t xml:space="preserve">Operatör</t>
  </si>
  <si>
    <t xml:space="preserve">P-102</t>
  </si>
  <si>
    <t xml:space="preserve">Mehmet Kaya</t>
  </si>
  <si>
    <t xml:space="preserve">Kalite</t>
  </si>
  <si>
    <t xml:space="preserve">Kalite kontrol</t>
  </si>
  <si>
    <t xml:space="preserve">İstifa – başka iş</t>
  </si>
  <si>
    <t xml:space="preserve">P-103</t>
  </si>
  <si>
    <t xml:space="preserve">Elif Yıldız</t>
  </si>
  <si>
    <t xml:space="preserve">Enjeksiyon</t>
  </si>
  <si>
    <t xml:space="preserve">Takım lideri</t>
  </si>
  <si>
    <t xml:space="preserve">P-104</t>
  </si>
  <si>
    <t xml:space="preserve">Burak Çelik</t>
  </si>
  <si>
    <t xml:space="preserve">Kıdemli operatör</t>
  </si>
  <si>
    <t xml:space="preserve">P-105</t>
  </si>
  <si>
    <t xml:space="preserve">Zeynep Arslan</t>
  </si>
  <si>
    <t xml:space="preserve">Deneme süresi</t>
  </si>
  <si>
    <t xml:space="preserve">P-106</t>
  </si>
  <si>
    <t xml:space="preserve">Emre Şahin</t>
  </si>
  <si>
    <t xml:space="preserve">P-107</t>
  </si>
  <si>
    <t xml:space="preserve">Merve Koç</t>
  </si>
  <si>
    <t xml:space="preserve">P-108</t>
  </si>
  <si>
    <t xml:space="preserve">Can Aydın</t>
  </si>
  <si>
    <t xml:space="preserve">P-109</t>
  </si>
  <si>
    <t xml:space="preserve">Selin Öztürk</t>
  </si>
  <si>
    <t xml:space="preserve">Planlama</t>
  </si>
  <si>
    <t xml:space="preserve">Planlama uzmanı</t>
  </si>
  <si>
    <t xml:space="preserve">P-110</t>
  </si>
  <si>
    <t xml:space="preserve">Murat Doğan</t>
  </si>
  <si>
    <t xml:space="preserve">P-111</t>
  </si>
  <si>
    <t xml:space="preserve">Derya Kurt</t>
  </si>
  <si>
    <t xml:space="preserve">P-112</t>
  </si>
  <si>
    <t xml:space="preserve">Okan Yılmaz</t>
  </si>
  <si>
    <t xml:space="preserve">P-113</t>
  </si>
  <si>
    <t xml:space="preserve">Gamze Polat</t>
  </si>
  <si>
    <t xml:space="preserve">Kalite mühendisi</t>
  </si>
  <si>
    <t xml:space="preserve">P-114</t>
  </si>
  <si>
    <t xml:space="preserve">Serkan Acar</t>
  </si>
  <si>
    <t xml:space="preserve">P-115</t>
  </si>
  <si>
    <t xml:space="preserve">Büşra Erdem</t>
  </si>
  <si>
    <t xml:space="preserve">P-116</t>
  </si>
  <si>
    <t xml:space="preserve">Tolga Güneş</t>
  </si>
  <si>
    <t xml:space="preserve">P-117</t>
  </si>
  <si>
    <t xml:space="preserve">Nur Aksoy</t>
  </si>
  <si>
    <t xml:space="preserve">İstifa – ücret</t>
  </si>
  <si>
    <t xml:space="preserve">P-118</t>
  </si>
  <si>
    <t xml:space="preserve">Kerem Uçar</t>
  </si>
  <si>
    <t xml:space="preserve">Depo</t>
  </si>
  <si>
    <t xml:space="preserve">Depo elemanı</t>
  </si>
  <si>
    <t xml:space="preserve">P-119</t>
  </si>
  <si>
    <t xml:space="preserve">Pınar Tekin</t>
  </si>
  <si>
    <t xml:space="preserve">P-120</t>
  </si>
  <si>
    <t xml:space="preserve">Barış Kılıç</t>
  </si>
  <si>
    <t xml:space="preserve">P-121</t>
  </si>
  <si>
    <t xml:space="preserve">Ece Karaca</t>
  </si>
  <si>
    <t xml:space="preserve">Forklift operatörü</t>
  </si>
  <si>
    <t xml:space="preserve">P-122</t>
  </si>
  <si>
    <t xml:space="preserve">Onur Bozkurt</t>
  </si>
  <si>
    <t xml:space="preserve">P-123</t>
  </si>
  <si>
    <t xml:space="preserve">Sibel Taş</t>
  </si>
  <si>
    <t xml:space="preserve">P-124</t>
  </si>
  <si>
    <t xml:space="preserve">Volkan Ergin</t>
  </si>
  <si>
    <t xml:space="preserve">P-125</t>
  </si>
  <si>
    <t xml:space="preserve">Hande Yavuz</t>
  </si>
  <si>
    <t xml:space="preserve">P-126</t>
  </si>
  <si>
    <t xml:space="preserve">Ali Vural</t>
  </si>
  <si>
    <t xml:space="preserve">P-127</t>
  </si>
  <si>
    <t xml:space="preserve">Ceren Sarı</t>
  </si>
  <si>
    <t xml:space="preserve">P-128</t>
  </si>
  <si>
    <t xml:space="preserve">Deniz Koru</t>
  </si>
  <si>
    <t xml:space="preserve">P-129</t>
  </si>
  <si>
    <t xml:space="preserve">Fatma Ak</t>
  </si>
  <si>
    <t xml:space="preserve">P-130</t>
  </si>
  <si>
    <t xml:space="preserve">Halil Öz</t>
  </si>
  <si>
    <t xml:space="preserve">P-131</t>
  </si>
  <si>
    <t xml:space="preserve">İrem Baş</t>
  </si>
  <si>
    <t xml:space="preserve">P-132</t>
  </si>
  <si>
    <t xml:space="preserve">Levent Can</t>
  </si>
  <si>
    <t xml:space="preserve">P-133</t>
  </si>
  <si>
    <t xml:space="preserve">Melis Tan</t>
  </si>
  <si>
    <t xml:space="preserve">P-134</t>
  </si>
  <si>
    <t xml:space="preserve">Naz Ekin</t>
  </si>
  <si>
    <t xml:space="preserve">Bakım</t>
  </si>
  <si>
    <t xml:space="preserve">Elektrikçi</t>
  </si>
  <si>
    <t xml:space="preserve">P-135</t>
  </si>
  <si>
    <t xml:space="preserve">Ozan Er</t>
  </si>
  <si>
    <t xml:space="preserve">P-136</t>
  </si>
  <si>
    <t xml:space="preserve">Rana Gül</t>
  </si>
  <si>
    <t xml:space="preserve">P-137</t>
  </si>
  <si>
    <t xml:space="preserve">Umut Soy</t>
  </si>
  <si>
    <t xml:space="preserve">P-138</t>
  </si>
  <si>
    <t xml:space="preserve">Yasemin Ulu</t>
  </si>
  <si>
    <t xml:space="preserve">P-139</t>
  </si>
  <si>
    <t xml:space="preserve">Ziya Kök</t>
  </si>
  <si>
    <t xml:space="preserve">P-140</t>
  </si>
  <si>
    <t xml:space="preserve">Begüm Ay</t>
  </si>
  <si>
    <t xml:space="preserve">P-141</t>
  </si>
  <si>
    <t xml:space="preserve">Cem Dal</t>
  </si>
  <si>
    <t xml:space="preserve">P-142</t>
  </si>
  <si>
    <t xml:space="preserve">Esra Kaya</t>
  </si>
  <si>
    <t xml:space="preserve">P-143</t>
  </si>
  <si>
    <t xml:space="preserve">Furkan İş</t>
  </si>
  <si>
    <t xml:space="preserve">P-144</t>
  </si>
  <si>
    <t xml:space="preserve">Gül Demir</t>
  </si>
  <si>
    <t xml:space="preserve">P-145</t>
  </si>
  <si>
    <t xml:space="preserve">Hakan Uz</t>
  </si>
  <si>
    <t xml:space="preserve">İşveren feshi – performans</t>
  </si>
  <si>
    <t xml:space="preserve">P-146</t>
  </si>
  <si>
    <t xml:space="preserve">Aylin Tok</t>
  </si>
  <si>
    <t xml:space="preserve">P-147</t>
  </si>
  <si>
    <t xml:space="preserve">Bora Çam</t>
  </si>
  <si>
    <t xml:space="preserve">P-148</t>
  </si>
  <si>
    <t xml:space="preserve">Dilara Ün</t>
  </si>
  <si>
    <t xml:space="preserve">P-149</t>
  </si>
  <si>
    <t xml:space="preserve">Efe Kan</t>
  </si>
  <si>
    <t xml:space="preserve">P-150</t>
  </si>
  <si>
    <t xml:space="preserve">Gizem Sel</t>
  </si>
  <si>
    <t xml:space="preserve">P-151</t>
  </si>
  <si>
    <t xml:space="preserve">Kaan Mert</t>
  </si>
  <si>
    <t xml:space="preserve">P-152</t>
  </si>
  <si>
    <t xml:space="preserve">Lale Ok</t>
  </si>
  <si>
    <t xml:space="preserve">P-153</t>
  </si>
  <si>
    <t xml:space="preserve">Mert Aç</t>
  </si>
  <si>
    <t xml:space="preserve">P-154</t>
  </si>
  <si>
    <t xml:space="preserve">Nil Su</t>
  </si>
  <si>
    <t xml:space="preserve">P-155</t>
  </si>
  <si>
    <t xml:space="preserve">Oğuz Bal</t>
  </si>
  <si>
    <t xml:space="preserve">Sözleşme sonu</t>
  </si>
  <si>
    <t xml:space="preserve">P-156</t>
  </si>
  <si>
    <t xml:space="preserve">Pelin Yel</t>
  </si>
  <si>
    <t xml:space="preserve">P-157</t>
  </si>
  <si>
    <t xml:space="preserve">Rıza Ot</t>
  </si>
  <si>
    <t xml:space="preserve">İstifa – kişisel</t>
  </si>
  <si>
    <t xml:space="preserve">P-158</t>
  </si>
  <si>
    <t xml:space="preserve">Seda Al</t>
  </si>
  <si>
    <t xml:space="preserve">P-159</t>
  </si>
  <si>
    <t xml:space="preserve">Taner Ev</t>
  </si>
  <si>
    <t xml:space="preserve">P-160</t>
  </si>
  <si>
    <t xml:space="preserve">Ufuk Göl</t>
  </si>
  <si>
    <t xml:space="preserve">Bakımcı</t>
  </si>
  <si>
    <t xml:space="preserve">Aylık Devamsızlık ve Fazla Mesai</t>
  </si>
  <si>
    <t xml:space="preserve">Her ay her bölüm için puantajdan toplam değerleri girin · oranlar otomatik</t>
  </si>
  <si>
    <t xml:space="preserve">Ay</t>
  </si>
  <si>
    <t xml:space="preserve">Ort. personel</t>
  </si>
  <si>
    <t xml:space="preserve">Planlanan kişi-gün</t>
  </si>
  <si>
    <t xml:space="preserve">Devamsızlık (gün)</t>
  </si>
  <si>
    <t xml:space="preserve">Rapor (gün)</t>
  </si>
  <si>
    <t xml:space="preserve">Fazla mesai (saat)</t>
  </si>
  <si>
    <t xml:space="preserve">Devamsızlık %</t>
  </si>
  <si>
    <t xml:space="preserve">Rapor %</t>
  </si>
  <si>
    <t xml:space="preserve">Oca</t>
  </si>
  <si>
    <t xml:space="preserve">Şub</t>
  </si>
  <si>
    <t xml:space="preserve">Mar</t>
  </si>
  <si>
    <t xml:space="preserve">Nis</t>
  </si>
  <si>
    <t xml:space="preserve">May</t>
  </si>
  <si>
    <t xml:space="preserve">Haz</t>
  </si>
  <si>
    <t xml:space="preserve">Tem</t>
  </si>
  <si>
    <t xml:space="preserve">Ağu</t>
  </si>
  <si>
    <t xml:space="preserve">Eyl</t>
  </si>
  <si>
    <t xml:space="preserve">Eki</t>
  </si>
  <si>
    <t xml:space="preserve">Kas</t>
  </si>
  <si>
    <t xml:space="preserve">Ara</t>
  </si>
  <si>
    <t xml:space="preserve">Listeler</t>
  </si>
  <si>
    <t xml:space="preserve">Bölümler, çıkış nedenleri ve parametreler</t>
  </si>
  <si>
    <t xml:space="preserve">Parametre</t>
  </si>
  <si>
    <t xml:space="preserve">Değer</t>
  </si>
  <si>
    <t xml:space="preserve">Yıl</t>
  </si>
  <si>
    <t xml:space="preserve">Yıl başı</t>
  </si>
  <si>
    <t xml:space="preserve">Devir oranı hedefi (yıllık)</t>
  </si>
  <si>
    <t xml:space="preserve">Devamsızlık oranı hedefi</t>
  </si>
  <si>
    <t xml:space="preserve">Nasıl kullanılır</t>
  </si>
  <si>
    <t xml:space="preserve">TAKMOS · takmoserp.com</t>
  </si>
  <si>
    <t xml:space="preserve">İşgücü KPI şablonu (personel devri ve devamsızlık)</t>
  </si>
  <si>
    <t xml:space="preserve">Personel sayfası tüm giriş-çıkışları, Aylık Devamsızlık sayfası bölüm bazlı aylık devam verilerini tutar. Dashboard üst yönetime sunulacak altı göstergeyi ve beş grafiği üretir.</t>
  </si>
  <si>
    <t xml:space="preserve">Adımlar</t>
  </si>
  <si>
    <t xml:space="preserve">1. Listeler sayfasında bölümleri ve çıkış nedenlerini düzenleyin; yıllık devir oranı ve devamsızlık oranı hedeflerinizi girin.</t>
  </si>
  <si>
    <t xml:space="preserve">2. Personel sayfasına herkesi yazın; ayrılanları silmeyin, çıkış tarihini ve nedenini girin. Durum, kıdem ve kıdem grubu otomatik hesaplanır.</t>
  </si>
  <si>
    <t xml:space="preserve">3. Her ay sonunda Aylık Devamsızlık sayfasına her bölüm için ortalama personel, planlanan kişi-gün, devamsızlık günü, rapor günü ve fazla mesai saatini girin (puantaj TOPLAM satırından). Oranlar otomatik; hedefi aşan aylar kırmızı görünür.</t>
  </si>
  <si>
    <t xml:space="preserve">4. Dashboard: aktif kadro, bu yıl giren/çıkan, devir oranı, ortalama kıdem, devamsızlık oranı; aylık giriş-çıkış, çıkış nedenleri, devamsızlık trendi, bölüm kadrosu ve kıdem dağılımı grafikleri.</t>
  </si>
  <si>
    <t xml:space="preserve">Tanımlar</t>
  </si>
  <si>
    <t xml:space="preserve">Personel devir oranı = yıl içinde ayrılan / ortalama kadro (yıl başı + bugün) ÷ 2. Devamsızlık oranı = mazeretsiz devamsız gün / planlanan kişi-gün. Rapor ayrı izlenir; ikisini toplamak eğilimi gizler.</t>
  </si>
  <si>
    <t xml:space="preserve">Otomotiv yan sanayiinde yıllık mavi yaka devir oranı %15–25, devamsızlık %2–4 aralığı yaygındır; hedefi kendi geçmişinize göre koyun.</t>
  </si>
  <si>
    <t xml:space="preserve">Renk anahtarı</t>
  </si>
  <si>
    <t xml:space="preserve">Açık sarı hücreler: siz doldurursunuz</t>
  </si>
  <si>
    <t xml:space="preserve">Beyaz hücreler: formül — dokunmayın</t>
  </si>
  <si>
    <t xml:space="preserve">Yeşil: hedef sağlanıyor / geçerli</t>
  </si>
  <si>
    <t xml:space="preserve">Sarı: dikkat / yaklaşıyor</t>
  </si>
  <si>
    <t xml:space="preserve">Dashboard sayfasındaki sayılar ve grafikler veri girişi sayfalarından otomatik beslenir; dosyayı açınca F9 ile yeniden hesaplatabilirsiniz. Daha fazla şablon ve rehber: takmoserp.com/sablonlar</t>
  </si>
  <si>
    <t xml:space="preserve">İşe giren</t>
  </si>
  <si>
    <t xml:space="preserve">Ayrılan</t>
  </si>
  <si>
    <t xml:space="preserve">Hedef</t>
  </si>
  <si>
    <t xml:space="preserve">Kişi</t>
  </si>
  <si>
    <t xml:space="preserve">Çıkış+tie</t>
  </si>
  <si>
    <t xml:space="preserve">Sıra</t>
  </si>
  <si>
    <t xml:space="preserve">Büyük</t>
  </si>
  <si>
    <t xml:space="preserve">0–1 yıl</t>
  </si>
  <si>
    <t xml:space="preserve">1–3 yıl</t>
  </si>
  <si>
    <t xml:space="preserve">3–5 yıl</t>
  </si>
  <si>
    <t xml:space="preserve">5–10 yıl</t>
  </si>
  <si>
    <t xml:space="preserve">İşveren feshi – devamsızlık</t>
  </si>
  <si>
    <t xml:space="preserve">10+ yıl</t>
  </si>
  <si>
    <t xml:space="preserve">Emeklilik</t>
  </si>
  <si>
    <t xml:space="preserve">Askerlik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</si>
</sst>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d\.mm\.yyyy"/>
    <numFmt numFmtId="166" formatCode="0"/>
    <numFmt numFmtId="167" formatCode="0%"/>
    <numFmt numFmtId="168" formatCode="0.0"/>
    <numFmt numFmtId="169" formatCode="0.0%"/>
    <numFmt numFmtId="170" formatCode="General"/>
    <numFmt numFmtId="171" formatCode="mm/dd/yy"/>
  </numFmts>
  <fonts count="3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6"/>
      <color rgb="FFFFFFFF"/>
      <name val="Arial"/>
      <family val="0"/>
      <charset val="1"/>
    </font>
    <font>
      <sz val="11"/>
      <color rgb="FFFDBA74"/>
      <name val="Arial"/>
      <family val="0"/>
      <charset val="1"/>
    </font>
    <font>
      <sz val="9"/>
      <color rgb="FF94A3B8"/>
      <name val="Arial"/>
      <family val="0"/>
      <charset val="1"/>
    </font>
    <font>
      <sz val="11"/>
      <color rgb="FFE2E8F0"/>
      <name val="Arial"/>
      <family val="0"/>
      <charset val="1"/>
    </font>
    <font>
      <b val="true"/>
      <sz val="9"/>
      <color rgb="FFC2410C"/>
      <name val="Arial"/>
      <family val="0"/>
      <charset val="1"/>
    </font>
    <font>
      <b val="true"/>
      <sz val="11"/>
      <color rgb="FF1B2836"/>
      <name val="Arial"/>
      <family val="0"/>
      <charset val="1"/>
    </font>
    <font>
      <sz val="9"/>
      <color rgb="FF475569"/>
      <name val="Arial"/>
      <family val="0"/>
      <charset val="1"/>
    </font>
    <font>
      <sz val="10"/>
      <color rgb="FF1B2836"/>
      <name val="Arial"/>
      <family val="0"/>
      <charset val="1"/>
    </font>
    <font>
      <i val="true"/>
      <sz val="9"/>
      <color rgb="FF475569"/>
      <name val="Arial"/>
      <family val="0"/>
      <charset val="1"/>
    </font>
    <font>
      <u val="single"/>
      <sz val="10"/>
      <color rgb="FFC2410C"/>
      <name val="Arial"/>
      <family val="0"/>
      <charset val="1"/>
    </font>
    <font>
      <b val="true"/>
      <sz val="18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0"/>
      <color rgb="FFFDBA74"/>
      <name val="Arial"/>
      <family val="0"/>
      <charset val="1"/>
    </font>
    <font>
      <sz val="8"/>
      <color rgb="FF94A3B8"/>
      <name val="Arial"/>
      <family val="0"/>
      <charset val="1"/>
    </font>
    <font>
      <b val="true"/>
      <sz val="9"/>
      <color rgb="FF64748B"/>
      <name val="Arial"/>
      <family val="0"/>
      <charset val="1"/>
    </font>
    <font>
      <sz val="9"/>
      <color rgb="FFC2410C"/>
      <name val="Arial"/>
      <family val="0"/>
      <charset val="1"/>
    </font>
    <font>
      <b val="true"/>
      <sz val="10"/>
      <color rgb="FF1B2836"/>
      <name val="Arial"/>
      <family val="0"/>
      <charset val="1"/>
    </font>
    <font>
      <sz val="9"/>
      <color rgb="FF64748B"/>
      <name val="Arial"/>
      <family val="0"/>
      <charset val="1"/>
    </font>
    <font>
      <b val="true"/>
      <sz val="9"/>
      <color rgb="FF1B2836"/>
      <name val="Arial"/>
      <family val="0"/>
      <charset val="1"/>
    </font>
    <font>
      <b val="true"/>
      <sz val="26"/>
      <color rgb="FF1B2836"/>
      <name val="Arial"/>
      <family val="0"/>
      <charset val="1"/>
    </font>
    <font>
      <b val="true"/>
      <sz val="26"/>
      <color rgb="FFC2410C"/>
      <name val="Arial"/>
      <family val="0"/>
      <charset val="1"/>
    </font>
    <font>
      <sz val="8"/>
      <color rgb="FF64748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1B2836"/>
      <name val="Arial"/>
      <family val="0"/>
      <charset val="1"/>
    </font>
    <font>
      <i val="true"/>
      <sz val="9"/>
      <color rgb="FF64748B"/>
      <name val="Arial"/>
      <family val="0"/>
      <charset val="1"/>
    </font>
    <font>
      <b val="true"/>
      <sz val="11.5"/>
      <color rgb="FF1B2836"/>
      <name val="Arial"/>
      <family val="2"/>
    </font>
    <font>
      <sz val="8"/>
      <color rgb="FF1B2836"/>
      <name val="Arial"/>
      <family val="2"/>
    </font>
    <font>
      <sz val="8"/>
      <color rgb="FF475569"/>
      <name val="Arial"/>
      <family val="2"/>
    </font>
    <font>
      <b val="true"/>
      <sz val="8"/>
      <color rgb="FFFFFFFF"/>
      <name val="Arial"/>
      <family val="2"/>
    </font>
    <font>
      <sz val="10"/>
      <name val="Arial"/>
      <family val="2"/>
    </font>
    <font>
      <sz val="10"/>
      <color rgb="FF64748B"/>
      <name val="Arial"/>
      <family val="0"/>
      <charset val="1"/>
    </font>
    <font>
      <b val="true"/>
      <sz val="11"/>
      <color rgb="FFC2410C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1B2836"/>
        <bgColor rgb="FF243447"/>
      </patternFill>
    </fill>
    <fill>
      <patternFill patternType="solid">
        <fgColor rgb="FFFFFFFF"/>
        <bgColor rgb="FFF8FAFC"/>
      </patternFill>
    </fill>
    <fill>
      <patternFill patternType="solid">
        <fgColor rgb="FFFFFBEA"/>
        <bgColor rgb="FFF8FAFC"/>
      </patternFill>
    </fill>
    <fill>
      <patternFill patternType="solid">
        <fgColor rgb="FFDCFCE7"/>
        <bgColor rgb="FFF4F6F8"/>
      </patternFill>
    </fill>
    <fill>
      <patternFill patternType="solid">
        <fgColor rgb="FFFEF3C7"/>
        <bgColor rgb="FFFFFBEA"/>
      </patternFill>
    </fill>
    <fill>
      <patternFill patternType="solid">
        <fgColor rgb="FFFEE2E2"/>
        <bgColor rgb="FFFEF3C7"/>
      </patternFill>
    </fill>
    <fill>
      <patternFill patternType="solid">
        <fgColor rgb="FFC2410C"/>
        <bgColor rgb="FF9A3412"/>
      </patternFill>
    </fill>
    <fill>
      <patternFill patternType="solid">
        <fgColor rgb="FFF4F6F8"/>
        <bgColor rgb="FFF8FAFC"/>
      </patternFill>
    </fill>
    <fill>
      <patternFill patternType="solid">
        <fgColor rgb="FF243447"/>
        <bgColor rgb="FF1B2836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BD5E1"/>
      </bottom>
      <diagonal/>
    </border>
    <border diagonalUp="false" diagonalDown="false"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 diagonalUp="false" diagonalDown="false">
      <left style="thick">
        <color rgb="FF243447"/>
      </left>
      <right style="thin">
        <color rgb="FFE2E8F0"/>
      </right>
      <top style="thin">
        <color rgb="FFE2E8F0"/>
      </top>
      <bottom/>
      <diagonal/>
    </border>
    <border diagonalUp="false" diagonalDown="false">
      <left style="thick">
        <color rgb="FFC2410C"/>
      </left>
      <right style="thin">
        <color rgb="FFE2E8F0"/>
      </right>
      <top style="thin">
        <color rgb="FFE2E8F0"/>
      </top>
      <bottom/>
      <diagonal/>
    </border>
    <border diagonalUp="false" diagonalDown="false">
      <left style="thick">
        <color rgb="FF243447"/>
      </left>
      <right style="thin">
        <color rgb="FFE2E8F0"/>
      </right>
      <top/>
      <bottom/>
      <diagonal/>
    </border>
    <border diagonalUp="false" diagonalDown="false">
      <left style="thick">
        <color rgb="FFC2410C"/>
      </left>
      <right style="thin">
        <color rgb="FFE2E8F0"/>
      </right>
      <top/>
      <bottom/>
      <diagonal/>
    </border>
    <border diagonalUp="false" diagonalDown="false">
      <left style="thick">
        <color rgb="FF243447"/>
      </left>
      <right style="thin">
        <color rgb="FFE2E8F0"/>
      </right>
      <top/>
      <bottom style="thin">
        <color rgb="FFE2E8F0"/>
      </bottom>
      <diagonal/>
    </border>
    <border diagonalUp="false" diagonalDown="false">
      <left style="thick">
        <color rgb="FFC2410C"/>
      </left>
      <right style="thin">
        <color rgb="FFE2E8F0"/>
      </right>
      <top/>
      <bottom style="thin">
        <color rgb="FFE2E8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3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5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6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7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9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9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0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1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22" fillId="9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3" borderId="3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8" fillId="3" borderId="4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6" fontId="23" fillId="3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24" fillId="3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24" fillId="3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23" fillId="3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23" fillId="3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5" fillId="3" borderId="7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25" fillId="3" borderId="8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8" fillId="9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6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22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7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7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9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2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4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11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9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9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0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20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3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b val="1"/>
        <color rgb="FFB91C1C"/>
        <sz val="8"/>
      </font>
    </dxf>
    <dxf>
      <font>
        <name val="Arial"/>
        <charset val="1"/>
        <family val="0"/>
        <b val="1"/>
        <color rgb="FF15803D"/>
        <sz val="8"/>
      </font>
    </dxf>
    <dxf>
      <font>
        <name val="Arial"/>
        <charset val="1"/>
        <family val="0"/>
        <b val="1"/>
        <color rgb="FF15803D"/>
      </font>
      <fill>
        <patternFill>
          <bgColor rgb="FFDCFCE7"/>
        </patternFill>
      </fill>
    </dxf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  <dxf>
      <font>
        <name val="Arial"/>
        <charset val="1"/>
        <family val="0"/>
        <b val="1"/>
        <color rgb="FF475569"/>
      </font>
      <fill>
        <patternFill>
          <bgColor rgb="FFF4F6F8"/>
        </patternFill>
      </fill>
    </dxf>
    <dxf>
      <fill>
        <patternFill>
          <bgColor rgb="FFF8FAF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08080"/>
      <rgbColor rgb="FFFEE2E2"/>
      <rgbColor rgb="FF4F81BD"/>
      <rgbColor rgb="FF9999FF"/>
      <rgbColor rgb="FFB91C1C"/>
      <rgbColor rgb="FFFEF3C7"/>
      <rgbColor rgb="FFDCFCE7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8F0"/>
      <rgbColor rgb="FFF4F6F8"/>
      <rgbColor rgb="FFFFFBEA"/>
      <rgbColor rgb="FFF8FAFC"/>
      <rgbColor rgb="FFFF99CC"/>
      <rgbColor rgb="FFCC99FF"/>
      <rgbColor rgb="FFFDBA74"/>
      <rgbColor rgb="FF3366FF"/>
      <rgbColor rgb="FF33CCCC"/>
      <rgbColor rgb="FF99CC00"/>
      <rgbColor rgb="FFFFCC00"/>
      <rgbColor rgb="FFFF9900"/>
      <rgbColor rgb="FFF97316"/>
      <rgbColor rgb="FF64748B"/>
      <rgbColor rgb="FF94A3B8"/>
      <rgbColor rgb="FF1B2836"/>
      <rgbColor rgb="FF339966"/>
      <rgbColor rgb="FF003300"/>
      <rgbColor rgb="FF333300"/>
      <rgbColor rgb="FF9A3412"/>
      <rgbColor rgb="FFC2410C"/>
      <rgbColor rgb="FF475569"/>
      <rgbColor rgb="FF24344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150" spc="-1" strike="noStrike">
                <a:solidFill>
                  <a:srgbClr val="1b2836"/>
                </a:solidFill>
                <a:latin typeface="Arial"/>
              </a:defRPr>
            </a:pPr>
            <a:r>
              <a:rPr b="1" sz="1150" spc="-1" strike="noStrike">
                <a:solidFill>
                  <a:srgbClr val="1b2836"/>
                </a:solidFill>
                <a:latin typeface="Arial"/>
              </a:rPr>
              <a:t>Aylık işe giriş ve ayrılış (kişi)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Hesap!F1</c:f>
              <c:strCache>
                <c:ptCount val="1"/>
                <c:pt idx="0">
                  <c:v>İşe giren</c:v>
                </c:pt>
              </c:strCache>
            </c:strRef>
          </c:tx>
          <c:spPr>
            <a:solidFill>
              <a:srgbClr val="1b2836"/>
            </a:solidFill>
            <a:ln w="0">
              <a:solidFill>
                <a:srgbClr val="1b2836"/>
              </a:solidFill>
            </a:ln>
          </c:spPr>
          <c:invertIfNegative val="0"/>
          <c:dLbls>
            <c:txPr>
              <a:bodyPr wrap="square"/>
              <a:lstStyle/>
              <a:p>
                <a:pPr>
                  <a:defRPr b="0" sz="800" spc="-1" strike="noStrike">
                    <a:solidFill>
                      <a:srgbClr val="1b2836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Hesap!$E$2:$E$13</c:f>
              <c:strCache>
                <c:ptCount val="12"/>
                <c:pt idx="0">
                  <c:v>Oca</c:v>
                </c:pt>
                <c:pt idx="1">
                  <c:v>Şub</c:v>
                </c:pt>
                <c:pt idx="2">
                  <c:v>Mar</c:v>
                </c:pt>
                <c:pt idx="3">
                  <c:v>Nis</c:v>
                </c:pt>
                <c:pt idx="4">
                  <c:v>May</c:v>
                </c:pt>
                <c:pt idx="5">
                  <c:v>Haz</c:v>
                </c:pt>
                <c:pt idx="6">
                  <c:v>Tem</c:v>
                </c:pt>
                <c:pt idx="7">
                  <c:v>Ağu</c:v>
                </c:pt>
                <c:pt idx="8">
                  <c:v>Eyl</c:v>
                </c:pt>
                <c:pt idx="9">
                  <c:v>Eki</c:v>
                </c:pt>
                <c:pt idx="10">
                  <c:v>Kas</c:v>
                </c:pt>
                <c:pt idx="11">
                  <c:v>Ara</c:v>
                </c:pt>
              </c:strCache>
            </c:strRef>
          </c:cat>
          <c:val>
            <c:numRef>
              <c:f>Hesap!$F$2:$F$13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2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Hesap!G1</c:f>
              <c:strCache>
                <c:ptCount val="1"/>
                <c:pt idx="0">
                  <c:v>Ayrılan</c:v>
                </c:pt>
              </c:strCache>
            </c:strRef>
          </c:tx>
          <c:spPr>
            <a:solidFill>
              <a:srgbClr val="c2410c"/>
            </a:solidFill>
            <a:ln w="0">
              <a:solidFill>
                <a:srgbClr val="c2410c"/>
              </a:solidFill>
            </a:ln>
          </c:spPr>
          <c:invertIfNegative val="0"/>
          <c:dLbls>
            <c:txPr>
              <a:bodyPr wrap="square"/>
              <a:lstStyle/>
              <a:p>
                <a:pPr>
                  <a:defRPr b="0" sz="800" spc="-1" strike="noStrike">
                    <a:solidFill>
                      <a:srgbClr val="1b2836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Hesap!$E$2:$E$13</c:f>
              <c:strCache>
                <c:ptCount val="12"/>
                <c:pt idx="0">
                  <c:v>Oca</c:v>
                </c:pt>
                <c:pt idx="1">
                  <c:v>Şub</c:v>
                </c:pt>
                <c:pt idx="2">
                  <c:v>Mar</c:v>
                </c:pt>
                <c:pt idx="3">
                  <c:v>Nis</c:v>
                </c:pt>
                <c:pt idx="4">
                  <c:v>May</c:v>
                </c:pt>
                <c:pt idx="5">
                  <c:v>Haz</c:v>
                </c:pt>
                <c:pt idx="6">
                  <c:v>Tem</c:v>
                </c:pt>
                <c:pt idx="7">
                  <c:v>Ağu</c:v>
                </c:pt>
                <c:pt idx="8">
                  <c:v>Eyl</c:v>
                </c:pt>
                <c:pt idx="9">
                  <c:v>Eki</c:v>
                </c:pt>
                <c:pt idx="10">
                  <c:v>Kas</c:v>
                </c:pt>
                <c:pt idx="11">
                  <c:v>Ara</c:v>
                </c:pt>
              </c:strCache>
            </c:strRef>
          </c:cat>
          <c:val>
            <c:numRef>
              <c:f>Hesap!$G$2:$G$13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4</c:v>
                </c:pt>
                <c:pt idx="3">
                  <c:v>2</c:v>
                </c:pt>
                <c:pt idx="4">
                  <c:v>0</c:v>
                </c:pt>
                <c:pt idx="5">
                  <c:v>3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-10"/>
        <c:axId val="20308303"/>
        <c:axId val="97863173"/>
      </c:barChart>
      <c:catAx>
        <c:axId val="20308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cbd5e1"/>
            </a:solidFill>
            <a:round/>
          </a:ln>
        </c:spPr>
        <c:txPr>
          <a:bodyPr/>
          <a:lstStyle/>
          <a:p>
            <a:pPr>
              <a:defRPr b="0" sz="800" spc="-1" strike="noStrike">
                <a:solidFill>
                  <a:srgbClr val="475569"/>
                </a:solidFill>
                <a:latin typeface="Arial"/>
              </a:defRPr>
            </a:pPr>
          </a:p>
        </c:txPr>
        <c:crossAx val="97863173"/>
        <c:crosses val="autoZero"/>
        <c:auto val="1"/>
        <c:lblAlgn val="ctr"/>
        <c:lblOffset val="100"/>
        <c:noMultiLvlLbl val="0"/>
      </c:catAx>
      <c:valAx>
        <c:axId val="97863173"/>
        <c:scaling>
          <c:orientation val="minMax"/>
        </c:scaling>
        <c:delete val="0"/>
        <c:axPos val="l"/>
        <c:majorGridlines>
          <c:spPr>
            <a:ln w="6480">
              <a:solidFill>
                <a:srgbClr val="e2e8f0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cbd5e1"/>
            </a:solidFill>
            <a:round/>
          </a:ln>
        </c:spPr>
        <c:txPr>
          <a:bodyPr/>
          <a:lstStyle/>
          <a:p>
            <a:pPr>
              <a:defRPr b="0" sz="800" spc="-1" strike="noStrike">
                <a:solidFill>
                  <a:srgbClr val="475569"/>
                </a:solidFill>
                <a:latin typeface="Arial"/>
              </a:defRPr>
            </a:pPr>
          </a:p>
        </c:txPr>
        <c:crossAx val="20308303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800" spc="-1" strike="noStrike">
              <a:solidFill>
                <a:srgbClr val="475569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6480">
      <a:solidFill>
        <a:srgbClr val="e2e8f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150" spc="-1" strike="noStrike">
                <a:solidFill>
                  <a:srgbClr val="1b2836"/>
                </a:solidFill>
                <a:latin typeface="Arial"/>
              </a:defRPr>
            </a:pPr>
            <a:r>
              <a:rPr b="1" sz="1150" spc="-1" strike="noStrike">
                <a:solidFill>
                  <a:srgbClr val="1b2836"/>
                </a:solidFill>
                <a:latin typeface="Arial"/>
              </a:rPr>
              <a:t>Çıkış nedenleri (bu yıl)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Hesap!M1</c:f>
              <c:strCache>
                <c:ptCount val="1"/>
                <c:pt idx="0">
                  <c:v>Kişi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c2410c"/>
              </a:solidFill>
              <a:ln w="0">
                <a:noFill/>
              </a:ln>
            </c:spPr>
          </c:dPt>
          <c:dPt>
            <c:idx val="1"/>
            <c:spPr>
              <a:solidFill>
                <a:srgbClr val="1b2836"/>
              </a:solidFill>
              <a:ln w="0">
                <a:noFill/>
              </a:ln>
            </c:spPr>
          </c:dPt>
          <c:dPt>
            <c:idx val="2"/>
            <c:spPr>
              <a:solidFill>
                <a:srgbClr val="f97316"/>
              </a:solidFill>
              <a:ln w="0">
                <a:noFill/>
              </a:ln>
            </c:spPr>
          </c:dPt>
          <c:dPt>
            <c:idx val="3"/>
            <c:spPr>
              <a:solidFill>
                <a:srgbClr val="64748b"/>
              </a:solidFill>
              <a:ln w="0">
                <a:noFill/>
              </a:ln>
            </c:spPr>
          </c:dPt>
          <c:dPt>
            <c:idx val="4"/>
            <c:spPr>
              <a:solidFill>
                <a:srgbClr val="fdba74"/>
              </a:solidFill>
              <a:ln w="0">
                <a:noFill/>
              </a:ln>
            </c:spPr>
          </c:dPt>
          <c:dPt>
            <c:idx val="5"/>
            <c:spPr>
              <a:solidFill>
                <a:srgbClr val="94a3b8"/>
              </a:solidFill>
              <a:ln w="0">
                <a:noFill/>
              </a:ln>
            </c:spPr>
          </c:dPt>
          <c:dPt>
            <c:idx val="6"/>
            <c:spPr>
              <a:solidFill>
                <a:srgbClr val="9a3412"/>
              </a:solidFill>
              <a:ln w="0">
                <a:noFill/>
              </a:ln>
            </c:spPr>
          </c:dPt>
          <c:dPt>
            <c:idx val="7"/>
            <c:spPr>
              <a:solidFill>
                <a:srgbClr val="cbd5e1"/>
              </a:solidFill>
              <a:ln w="0">
                <a:noFill/>
              </a:ln>
            </c:spPr>
          </c:dPt>
          <c:dPt>
            <c:idx val="8"/>
            <c:spPr>
              <a:solidFill>
                <a:srgbClr val="c2410c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1" sz="8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1" sz="8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1" sz="8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1" sz="8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4"/>
              <c:txPr>
                <a:bodyPr wrap="square"/>
                <a:lstStyle/>
                <a:p>
                  <a:pPr>
                    <a:defRPr b="1" sz="8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5"/>
              <c:txPr>
                <a:bodyPr wrap="square"/>
                <a:lstStyle/>
                <a:p>
                  <a:pPr>
                    <a:defRPr b="1" sz="8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6"/>
              <c:txPr>
                <a:bodyPr wrap="square"/>
                <a:lstStyle/>
                <a:p>
                  <a:pPr>
                    <a:defRPr b="1" sz="8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7"/>
              <c:txPr>
                <a:bodyPr wrap="square"/>
                <a:lstStyle/>
                <a:p>
                  <a:pPr>
                    <a:defRPr b="1" sz="8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8"/>
              <c:txPr>
                <a:bodyPr wrap="square"/>
                <a:lstStyle/>
                <a:p>
                  <a:pPr>
                    <a:defRPr b="1" sz="8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1" sz="800" spc="-1" strike="noStrike">
                    <a:solidFill>
                      <a:srgbClr val="ffffff"/>
                    </a:solidFill>
                    <a:latin typeface="Arial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Hesap!$L$2:$L$10</c:f>
              <c:strCache>
                <c:ptCount val="9"/>
                <c:pt idx="0">
                  <c:v>İstifa – başka iş</c:v>
                </c:pt>
                <c:pt idx="1">
                  <c:v>İstifa – ücret</c:v>
                </c:pt>
                <c:pt idx="2">
                  <c:v>İstifa – kişisel</c:v>
                </c:pt>
                <c:pt idx="3">
                  <c:v>İşveren feshi – performans</c:v>
                </c:pt>
                <c:pt idx="4">
                  <c:v>İşveren feshi – devamsızlık</c:v>
                </c:pt>
                <c:pt idx="5">
                  <c:v>Deneme süresi</c:v>
                </c:pt>
                <c:pt idx="6">
                  <c:v>Emeklilik</c:v>
                </c:pt>
                <c:pt idx="7">
                  <c:v>Askerlik</c:v>
                </c:pt>
                <c:pt idx="8">
                  <c:v>Sözleşme sonu</c:v>
                </c:pt>
              </c:strCache>
            </c:strRef>
          </c:cat>
          <c:val>
            <c:numRef>
              <c:f>Hesap!$M$2:$M$10</c:f>
              <c:numCache>
                <c:formatCode>General</c:formatCode>
                <c:ptCount val="9"/>
                <c:pt idx="0">
                  <c:v>7</c:v>
                </c:pt>
                <c:pt idx="1">
                  <c:v>3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800" spc="-1" strike="noStrike">
              <a:solidFill>
                <a:srgbClr val="475569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6480">
      <a:solidFill>
        <a:srgbClr val="e2e8f0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150" spc="-1" strike="noStrike">
                <a:solidFill>
                  <a:srgbClr val="1b2836"/>
                </a:solidFill>
                <a:latin typeface="Arial"/>
              </a:defRPr>
            </a:pPr>
            <a:r>
              <a:rPr b="1" sz="1150" spc="-1" strike="noStrike">
                <a:solidFill>
                  <a:srgbClr val="1b2836"/>
                </a:solidFill>
                <a:latin typeface="Arial"/>
              </a:rPr>
              <a:t>Aylık devamsızlık ve rapor oranı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Hesap!H1</c:f>
              <c:strCache>
                <c:ptCount val="1"/>
                <c:pt idx="0">
                  <c:v>Devamsızlık %</c:v>
                </c:pt>
              </c:strCache>
            </c:strRef>
          </c:tx>
          <c:spPr>
            <a:solidFill>
              <a:srgbClr val="c2410c"/>
            </a:solidFill>
            <a:ln w="28080">
              <a:solidFill>
                <a:srgbClr val="c2410c"/>
              </a:solidFill>
              <a:round/>
            </a:ln>
          </c:spPr>
          <c:marker>
            <c:symbol val="circle"/>
            <c:size val="6"/>
            <c:spPr>
              <a:solidFill>
                <a:srgbClr val="c2410c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Hesap!$E$2:$E$13</c:f>
              <c:strCache>
                <c:ptCount val="12"/>
                <c:pt idx="0">
                  <c:v>Oca</c:v>
                </c:pt>
                <c:pt idx="1">
                  <c:v>Şub</c:v>
                </c:pt>
                <c:pt idx="2">
                  <c:v>Mar</c:v>
                </c:pt>
                <c:pt idx="3">
                  <c:v>Nis</c:v>
                </c:pt>
                <c:pt idx="4">
                  <c:v>May</c:v>
                </c:pt>
                <c:pt idx="5">
                  <c:v>Haz</c:v>
                </c:pt>
                <c:pt idx="6">
                  <c:v>Tem</c:v>
                </c:pt>
                <c:pt idx="7">
                  <c:v>Ağu</c:v>
                </c:pt>
                <c:pt idx="8">
                  <c:v>Eyl</c:v>
                </c:pt>
                <c:pt idx="9">
                  <c:v>Eki</c:v>
                </c:pt>
                <c:pt idx="10">
                  <c:v>Kas</c:v>
                </c:pt>
                <c:pt idx="11">
                  <c:v>Ara</c:v>
                </c:pt>
              </c:strCache>
            </c:strRef>
          </c:cat>
          <c:val>
            <c:numRef>
              <c:f>Hesap!$H$2:$H$13</c:f>
              <c:numCache>
                <c:formatCode>General</c:formatCode>
                <c:ptCount val="12"/>
                <c:pt idx="0">
                  <c:v>0.023448275862069</c:v>
                </c:pt>
                <c:pt idx="1">
                  <c:v>0.0294736842105263</c:v>
                </c:pt>
                <c:pt idx="2">
                  <c:v>0.0306666666666667</c:v>
                </c:pt>
                <c:pt idx="3">
                  <c:v>0.0230508474576271</c:v>
                </c:pt>
                <c:pt idx="4">
                  <c:v>0.0291525423728814</c:v>
                </c:pt>
                <c:pt idx="5">
                  <c:v>0.0241176470588235</c:v>
                </c:pt>
                <c:pt idx="6">
                  <c:v>0.026</c:v>
                </c:pt>
                <c:pt idx="7">
                  <c:v>0.0483870967741936</c:v>
                </c:pt>
                <c:pt idx="8">
                  <c:v>0.0175438596491228</c:v>
                </c:pt>
                <c:pt idx="9">
                  <c:v>0.0324137931034483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Hesap!I1</c:f>
              <c:strCache>
                <c:ptCount val="1"/>
                <c:pt idx="0">
                  <c:v>Rapor %</c:v>
                </c:pt>
              </c:strCache>
            </c:strRef>
          </c:tx>
          <c:spPr>
            <a:solidFill>
              <a:srgbClr val="1b2836"/>
            </a:solidFill>
            <a:ln w="28080">
              <a:solidFill>
                <a:srgbClr val="1b2836"/>
              </a:solidFill>
              <a:round/>
            </a:ln>
          </c:spPr>
          <c:marker>
            <c:symbol val="circle"/>
            <c:size val="6"/>
            <c:spPr>
              <a:solidFill>
                <a:srgbClr val="1b2836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Hesap!$E$2:$E$13</c:f>
              <c:strCache>
                <c:ptCount val="12"/>
                <c:pt idx="0">
                  <c:v>Oca</c:v>
                </c:pt>
                <c:pt idx="1">
                  <c:v>Şub</c:v>
                </c:pt>
                <c:pt idx="2">
                  <c:v>Mar</c:v>
                </c:pt>
                <c:pt idx="3">
                  <c:v>Nis</c:v>
                </c:pt>
                <c:pt idx="4">
                  <c:v>May</c:v>
                </c:pt>
                <c:pt idx="5">
                  <c:v>Haz</c:v>
                </c:pt>
                <c:pt idx="6">
                  <c:v>Tem</c:v>
                </c:pt>
                <c:pt idx="7">
                  <c:v>Ağu</c:v>
                </c:pt>
                <c:pt idx="8">
                  <c:v>Eyl</c:v>
                </c:pt>
                <c:pt idx="9">
                  <c:v>Eki</c:v>
                </c:pt>
                <c:pt idx="10">
                  <c:v>Kas</c:v>
                </c:pt>
                <c:pt idx="11">
                  <c:v>Ara</c:v>
                </c:pt>
              </c:strCache>
            </c:strRef>
          </c:cat>
          <c:val>
            <c:numRef>
              <c:f>Hesap!$I$2:$I$13</c:f>
              <c:numCache>
                <c:formatCode>General</c:formatCode>
                <c:ptCount val="12"/>
                <c:pt idx="0">
                  <c:v>0.0517241379310345</c:v>
                </c:pt>
                <c:pt idx="1">
                  <c:v>0.0456140350877193</c:v>
                </c:pt>
                <c:pt idx="2">
                  <c:v>0.0213333333333333</c:v>
                </c:pt>
                <c:pt idx="3">
                  <c:v>0.0298305084745763</c:v>
                </c:pt>
                <c:pt idx="4">
                  <c:v>0.0277966101694915</c:v>
                </c:pt>
                <c:pt idx="5">
                  <c:v>0.0282352941176471</c:v>
                </c:pt>
                <c:pt idx="6">
                  <c:v>0.0186666666666667</c:v>
                </c:pt>
                <c:pt idx="7">
                  <c:v>0.0341935483870968</c:v>
                </c:pt>
                <c:pt idx="8">
                  <c:v>0.0287719298245614</c:v>
                </c:pt>
                <c:pt idx="9">
                  <c:v>0.0262068965517241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Hesap!J1</c:f>
              <c:strCache>
                <c:ptCount val="1"/>
                <c:pt idx="0">
                  <c:v>Hedef</c:v>
                </c:pt>
              </c:strCache>
            </c:strRef>
          </c:tx>
          <c:spPr>
            <a:solidFill>
              <a:srgbClr val="cbd5e1"/>
            </a:solidFill>
            <a:ln w="28080">
              <a:solidFill>
                <a:srgbClr val="cbd5e1"/>
              </a:solidFill>
              <a:round/>
            </a:ln>
          </c:spPr>
          <c:marker>
            <c:symbol val="circle"/>
            <c:size val="6"/>
            <c:spPr>
              <a:solidFill>
                <a:srgbClr val="cbd5e1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Hesap!$E$2:$E$13</c:f>
              <c:strCache>
                <c:ptCount val="12"/>
                <c:pt idx="0">
                  <c:v>Oca</c:v>
                </c:pt>
                <c:pt idx="1">
                  <c:v>Şub</c:v>
                </c:pt>
                <c:pt idx="2">
                  <c:v>Mar</c:v>
                </c:pt>
                <c:pt idx="3">
                  <c:v>Nis</c:v>
                </c:pt>
                <c:pt idx="4">
                  <c:v>May</c:v>
                </c:pt>
                <c:pt idx="5">
                  <c:v>Haz</c:v>
                </c:pt>
                <c:pt idx="6">
                  <c:v>Tem</c:v>
                </c:pt>
                <c:pt idx="7">
                  <c:v>Ağu</c:v>
                </c:pt>
                <c:pt idx="8">
                  <c:v>Eyl</c:v>
                </c:pt>
                <c:pt idx="9">
                  <c:v>Eki</c:v>
                </c:pt>
                <c:pt idx="10">
                  <c:v>Kas</c:v>
                </c:pt>
                <c:pt idx="11">
                  <c:v>Ara</c:v>
                </c:pt>
              </c:strCache>
            </c:strRef>
          </c:cat>
          <c:val>
            <c:numRef>
              <c:f>Hesap!$J$2:$J$13</c:f>
              <c:numCache>
                <c:formatCode>0.0%</c:formatCode>
                <c:ptCount val="12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4137997"/>
        <c:axId val="49635948"/>
      </c:lineChart>
      <c:catAx>
        <c:axId val="413799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cbd5e1"/>
            </a:solidFill>
            <a:round/>
          </a:ln>
        </c:spPr>
        <c:txPr>
          <a:bodyPr/>
          <a:lstStyle/>
          <a:p>
            <a:pPr>
              <a:defRPr b="0" sz="800" spc="-1" strike="noStrike">
                <a:solidFill>
                  <a:srgbClr val="475569"/>
                </a:solidFill>
                <a:latin typeface="Arial"/>
              </a:defRPr>
            </a:pPr>
          </a:p>
        </c:txPr>
        <c:crossAx val="49635948"/>
        <c:crosses val="autoZero"/>
        <c:auto val="1"/>
        <c:lblAlgn val="ctr"/>
        <c:lblOffset val="100"/>
        <c:noMultiLvlLbl val="0"/>
      </c:catAx>
      <c:valAx>
        <c:axId val="49635948"/>
        <c:scaling>
          <c:orientation val="minMax"/>
        </c:scaling>
        <c:delete val="0"/>
        <c:axPos val="l"/>
        <c:majorGridlines>
          <c:spPr>
            <a:ln w="6480">
              <a:solidFill>
                <a:srgbClr val="e2e8f0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cbd5e1"/>
            </a:solidFill>
            <a:round/>
          </a:ln>
        </c:spPr>
        <c:txPr>
          <a:bodyPr/>
          <a:lstStyle/>
          <a:p>
            <a:pPr>
              <a:defRPr b="0" sz="800" spc="-1" strike="noStrike">
                <a:solidFill>
                  <a:srgbClr val="475569"/>
                </a:solidFill>
                <a:latin typeface="Arial"/>
              </a:defRPr>
            </a:pPr>
          </a:p>
        </c:txPr>
        <c:crossAx val="4137997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800" spc="-1" strike="noStrike">
              <a:solidFill>
                <a:srgbClr val="475569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6480">
      <a:solidFill>
        <a:srgbClr val="e2e8f0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150" spc="-1" strike="noStrike">
                <a:solidFill>
                  <a:srgbClr val="1b2836"/>
                </a:solidFill>
                <a:latin typeface="Arial"/>
              </a:defRPr>
            </a:pPr>
            <a:r>
              <a:rPr b="1" sz="1150" spc="-1" strike="noStrike">
                <a:solidFill>
                  <a:srgbClr val="1b2836"/>
                </a:solidFill>
                <a:latin typeface="Arial"/>
              </a:rPr>
              <a:t>Bölüm bazında aktif personel ve ayrılan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Hesap!B1</c:f>
              <c:strCache>
                <c:ptCount val="1"/>
                <c:pt idx="0">
                  <c:v>Aktif personel</c:v>
                </c:pt>
              </c:strCache>
            </c:strRef>
          </c:tx>
          <c:spPr>
            <a:solidFill>
              <a:srgbClr val="1b2836"/>
            </a:solidFill>
            <a:ln w="0">
              <a:solidFill>
                <a:srgbClr val="1b2836"/>
              </a:solidFill>
            </a:ln>
          </c:spPr>
          <c:invertIfNegative val="0"/>
          <c:dLbls>
            <c:txPr>
              <a:bodyPr wrap="square"/>
              <a:lstStyle/>
              <a:p>
                <a:pPr>
                  <a:defRPr b="0" sz="800" spc="-1" strike="noStrike">
                    <a:solidFill>
                      <a:srgbClr val="1b2836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Hesap!$A$2:$A$7</c:f>
              <c:strCache>
                <c:ptCount val="6"/>
                <c:pt idx="0">
                  <c:v>Enjeksiyon</c:v>
                </c:pt>
                <c:pt idx="1">
                  <c:v>Montaj</c:v>
                </c:pt>
                <c:pt idx="2">
                  <c:v>Kalite</c:v>
                </c:pt>
                <c:pt idx="3">
                  <c:v>Bakım</c:v>
                </c:pt>
                <c:pt idx="4">
                  <c:v>Depo</c:v>
                </c:pt>
                <c:pt idx="5">
                  <c:v>Planlama</c:v>
                </c:pt>
              </c:strCache>
            </c:strRef>
          </c:cat>
          <c:val>
            <c:numRef>
              <c:f>Hesap!$B$2:$B$7</c:f>
              <c:numCache>
                <c:formatCode>General</c:formatCode>
                <c:ptCount val="6"/>
                <c:pt idx="0">
                  <c:v>20</c:v>
                </c:pt>
                <c:pt idx="1">
                  <c:v>11</c:v>
                </c:pt>
                <c:pt idx="2">
                  <c:v>5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</c:ser>
        <c:ser>
          <c:idx val="1"/>
          <c:order val="1"/>
          <c:tx>
            <c:strRef>
              <c:f>Hesap!C1</c:f>
              <c:strCache>
                <c:ptCount val="1"/>
                <c:pt idx="0">
                  <c:v>Bu yıl ayrılan</c:v>
                </c:pt>
              </c:strCache>
            </c:strRef>
          </c:tx>
          <c:spPr>
            <a:solidFill>
              <a:srgbClr val="c2410c"/>
            </a:solidFill>
            <a:ln w="0">
              <a:solidFill>
                <a:srgbClr val="c2410c"/>
              </a:solidFill>
            </a:ln>
          </c:spPr>
          <c:invertIfNegative val="0"/>
          <c:dLbls>
            <c:txPr>
              <a:bodyPr wrap="square"/>
              <a:lstStyle/>
              <a:p>
                <a:pPr>
                  <a:defRPr b="0" sz="800" spc="-1" strike="noStrike">
                    <a:solidFill>
                      <a:srgbClr val="1b2836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Hesap!$A$2:$A$7</c:f>
              <c:strCache>
                <c:ptCount val="6"/>
                <c:pt idx="0">
                  <c:v>Enjeksiyon</c:v>
                </c:pt>
                <c:pt idx="1">
                  <c:v>Montaj</c:v>
                </c:pt>
                <c:pt idx="2">
                  <c:v>Kalite</c:v>
                </c:pt>
                <c:pt idx="3">
                  <c:v>Bakım</c:v>
                </c:pt>
                <c:pt idx="4">
                  <c:v>Depo</c:v>
                </c:pt>
                <c:pt idx="5">
                  <c:v>Planlama</c:v>
                </c:pt>
              </c:strCache>
            </c:strRef>
          </c:cat>
          <c:val>
            <c:numRef>
              <c:f>Hesap!$C$2:$C$7</c:f>
              <c:numCache>
                <c:formatCode>General</c:formatCode>
                <c:ptCount val="6"/>
                <c:pt idx="0">
                  <c:v>10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0</c:v>
                </c:pt>
              </c:numCache>
            </c:numRef>
          </c:val>
        </c:ser>
        <c:gapWidth val="150"/>
        <c:overlap val="-10"/>
        <c:axId val="6026182"/>
        <c:axId val="89486204"/>
      </c:barChart>
      <c:catAx>
        <c:axId val="602618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cbd5e1"/>
            </a:solidFill>
            <a:round/>
          </a:ln>
        </c:spPr>
        <c:txPr>
          <a:bodyPr/>
          <a:lstStyle/>
          <a:p>
            <a:pPr>
              <a:defRPr b="0" sz="800" spc="-1" strike="noStrike">
                <a:solidFill>
                  <a:srgbClr val="475569"/>
                </a:solidFill>
                <a:latin typeface="Arial"/>
              </a:defRPr>
            </a:pPr>
          </a:p>
        </c:txPr>
        <c:crossAx val="89486204"/>
        <c:crosses val="autoZero"/>
        <c:auto val="1"/>
        <c:lblAlgn val="ctr"/>
        <c:lblOffset val="100"/>
        <c:noMultiLvlLbl val="0"/>
      </c:catAx>
      <c:valAx>
        <c:axId val="89486204"/>
        <c:scaling>
          <c:orientation val="minMax"/>
        </c:scaling>
        <c:delete val="0"/>
        <c:axPos val="l"/>
        <c:majorGridlines>
          <c:spPr>
            <a:ln w="6480">
              <a:solidFill>
                <a:srgbClr val="e2e8f0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cbd5e1"/>
            </a:solidFill>
            <a:round/>
          </a:ln>
        </c:spPr>
        <c:txPr>
          <a:bodyPr/>
          <a:lstStyle/>
          <a:p>
            <a:pPr>
              <a:defRPr b="0" sz="800" spc="-1" strike="noStrike">
                <a:solidFill>
                  <a:srgbClr val="475569"/>
                </a:solidFill>
                <a:latin typeface="Arial"/>
              </a:defRPr>
            </a:pPr>
          </a:p>
        </c:txPr>
        <c:crossAx val="602618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800" spc="-1" strike="noStrike">
              <a:solidFill>
                <a:srgbClr val="475569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6480">
      <a:solidFill>
        <a:srgbClr val="e2e8f0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150" spc="-1" strike="noStrike">
                <a:solidFill>
                  <a:srgbClr val="1b2836"/>
                </a:solidFill>
                <a:latin typeface="Arial"/>
              </a:defRPr>
            </a:pPr>
            <a:r>
              <a:rPr b="1" sz="1150" spc="-1" strike="noStrike">
                <a:solidFill>
                  <a:srgbClr val="1b2836"/>
                </a:solidFill>
                <a:latin typeface="Arial"/>
              </a:rPr>
              <a:t>Aktif personelin kıdem dağılımı (kişi)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Hesap!P1</c:f>
              <c:strCache>
                <c:ptCount val="1"/>
                <c:pt idx="0">
                  <c:v>Aktif personel</c:v>
                </c:pt>
              </c:strCache>
            </c:strRef>
          </c:tx>
          <c:spPr>
            <a:solidFill>
              <a:srgbClr val="1b2836"/>
            </a:solidFill>
            <a:ln w="0">
              <a:solidFill>
                <a:srgbClr val="1b2836"/>
              </a:solidFill>
            </a:ln>
          </c:spPr>
          <c:invertIfNegative val="0"/>
          <c:dLbls>
            <c:txPr>
              <a:bodyPr wrap="square"/>
              <a:lstStyle/>
              <a:p>
                <a:pPr>
                  <a:defRPr b="0" sz="800" spc="-1" strike="noStrike">
                    <a:solidFill>
                      <a:srgbClr val="1b2836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Hesap!$O$2:$O$6</c:f>
              <c:strCache>
                <c:ptCount val="5"/>
                <c:pt idx="0">
                  <c:v>0–1 yıl</c:v>
                </c:pt>
                <c:pt idx="1">
                  <c:v>1–3 yıl</c:v>
                </c:pt>
                <c:pt idx="2">
                  <c:v>3–5 yıl</c:v>
                </c:pt>
                <c:pt idx="3">
                  <c:v>5–10 yıl</c:v>
                </c:pt>
                <c:pt idx="4">
                  <c:v>10+ yıl</c:v>
                </c:pt>
              </c:strCache>
            </c:strRef>
          </c:cat>
          <c:val>
            <c:numRef>
              <c:f>Hesap!$P$2:$P$6</c:f>
              <c:numCache>
                <c:formatCode>General</c:formatCode>
                <c:ptCount val="5"/>
                <c:pt idx="0">
                  <c:v>8</c:v>
                </c:pt>
                <c:pt idx="1">
                  <c:v>14</c:v>
                </c:pt>
                <c:pt idx="2">
                  <c:v>5</c:v>
                </c:pt>
                <c:pt idx="3">
                  <c:v>10</c:v>
                </c:pt>
                <c:pt idx="4">
                  <c:v>7</c:v>
                </c:pt>
              </c:numCache>
            </c:numRef>
          </c:val>
        </c:ser>
        <c:gapWidth val="150"/>
        <c:overlap val="0"/>
        <c:axId val="79265431"/>
        <c:axId val="54057140"/>
      </c:barChart>
      <c:catAx>
        <c:axId val="792654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cbd5e1"/>
            </a:solidFill>
            <a:round/>
          </a:ln>
        </c:spPr>
        <c:txPr>
          <a:bodyPr/>
          <a:lstStyle/>
          <a:p>
            <a:pPr>
              <a:defRPr b="0" sz="800" spc="-1" strike="noStrike">
                <a:solidFill>
                  <a:srgbClr val="475569"/>
                </a:solidFill>
                <a:latin typeface="Arial"/>
              </a:defRPr>
            </a:pPr>
          </a:p>
        </c:txPr>
        <c:crossAx val="54057140"/>
        <c:crosses val="autoZero"/>
        <c:auto val="1"/>
        <c:lblAlgn val="ctr"/>
        <c:lblOffset val="100"/>
        <c:noMultiLvlLbl val="0"/>
      </c:catAx>
      <c:valAx>
        <c:axId val="54057140"/>
        <c:scaling>
          <c:orientation val="minMax"/>
        </c:scaling>
        <c:delete val="0"/>
        <c:axPos val="l"/>
        <c:majorGridlines>
          <c:spPr>
            <a:ln w="6480">
              <a:solidFill>
                <a:srgbClr val="e2e8f0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cbd5e1"/>
            </a:solidFill>
            <a:round/>
          </a:ln>
        </c:spPr>
        <c:txPr>
          <a:bodyPr/>
          <a:lstStyle/>
          <a:p>
            <a:pPr>
              <a:defRPr b="0" sz="800" spc="-1" strike="noStrike">
                <a:solidFill>
                  <a:srgbClr val="475569"/>
                </a:solidFill>
                <a:latin typeface="Arial"/>
              </a:defRPr>
            </a:pPr>
          </a:p>
        </c:txPr>
        <c:crossAx val="79265431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800" spc="-1" strike="noStrike">
              <a:solidFill>
                <a:srgbClr val="475569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6480">
      <a:solidFill>
        <a:srgbClr val="e2e8f0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3</xdr:col>
      <xdr:colOff>155880</xdr:colOff>
      <xdr:row>3</xdr:row>
      <xdr:rowOff>380520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228600"/>
          <a:ext cx="1142640" cy="1142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9</xdr:row>
      <xdr:rowOff>0</xdr:rowOff>
    </xdr:from>
    <xdr:to>
      <xdr:col>12</xdr:col>
      <xdr:colOff>378000</xdr:colOff>
      <xdr:row>23</xdr:row>
      <xdr:rowOff>140760</xdr:rowOff>
    </xdr:to>
    <xdr:graphicFrame>
      <xdr:nvGraphicFramePr>
        <xdr:cNvPr id="1" name="Chart 1"/>
        <xdr:cNvGraphicFramePr/>
      </xdr:nvGraphicFramePr>
      <xdr:xfrm>
        <a:off x="141120" y="2057400"/>
        <a:ext cx="5183640" cy="2807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9</xdr:row>
      <xdr:rowOff>0</xdr:rowOff>
    </xdr:from>
    <xdr:to>
      <xdr:col>25</xdr:col>
      <xdr:colOff>126000</xdr:colOff>
      <xdr:row>23</xdr:row>
      <xdr:rowOff>140760</xdr:rowOff>
    </xdr:to>
    <xdr:graphicFrame>
      <xdr:nvGraphicFramePr>
        <xdr:cNvPr id="2" name="Chart 2"/>
        <xdr:cNvGraphicFramePr/>
      </xdr:nvGraphicFramePr>
      <xdr:xfrm>
        <a:off x="5524560" y="2057400"/>
        <a:ext cx="4931640" cy="2807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25</xdr:row>
      <xdr:rowOff>0</xdr:rowOff>
    </xdr:from>
    <xdr:to>
      <xdr:col>12</xdr:col>
      <xdr:colOff>378000</xdr:colOff>
      <xdr:row>39</xdr:row>
      <xdr:rowOff>140760</xdr:rowOff>
    </xdr:to>
    <xdr:graphicFrame>
      <xdr:nvGraphicFramePr>
        <xdr:cNvPr id="3" name="Chart 3"/>
        <xdr:cNvGraphicFramePr/>
      </xdr:nvGraphicFramePr>
      <xdr:xfrm>
        <a:off x="141120" y="5105520"/>
        <a:ext cx="5183640" cy="2807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14</xdr:col>
      <xdr:colOff>0</xdr:colOff>
      <xdr:row>25</xdr:row>
      <xdr:rowOff>0</xdr:rowOff>
    </xdr:from>
    <xdr:to>
      <xdr:col>25</xdr:col>
      <xdr:colOff>126000</xdr:colOff>
      <xdr:row>39</xdr:row>
      <xdr:rowOff>140760</xdr:rowOff>
    </xdr:to>
    <xdr:graphicFrame>
      <xdr:nvGraphicFramePr>
        <xdr:cNvPr id="4" name="Chart 4"/>
        <xdr:cNvGraphicFramePr/>
      </xdr:nvGraphicFramePr>
      <xdr:xfrm>
        <a:off x="5524560" y="5105520"/>
        <a:ext cx="4931640" cy="2807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0</xdr:colOff>
      <xdr:row>41</xdr:row>
      <xdr:rowOff>0</xdr:rowOff>
    </xdr:from>
    <xdr:to>
      <xdr:col>12</xdr:col>
      <xdr:colOff>378000</xdr:colOff>
      <xdr:row>54</xdr:row>
      <xdr:rowOff>45360</xdr:rowOff>
    </xdr:to>
    <xdr:graphicFrame>
      <xdr:nvGraphicFramePr>
        <xdr:cNvPr id="5" name="Chart 5"/>
        <xdr:cNvGraphicFramePr/>
      </xdr:nvGraphicFramePr>
      <xdr:xfrm>
        <a:off x="141120" y="8153280"/>
        <a:ext cx="5183640" cy="2807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takmoserp.com/sablonlar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836"/>
    <pageSetUpPr fitToPage="true"/>
  </sheetPr>
  <dimension ref="A1:N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14" min="2" style="0" width="7"/>
  </cols>
  <sheetData>
    <row r="1" customFormat="false" ht="18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30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customFormat="false" ht="30" hidden="false" customHeight="true" outlineLevel="0" collapsed="false">
      <c r="A3" s="1"/>
      <c r="B3" s="1"/>
      <c r="C3" s="1"/>
      <c r="D3" s="1"/>
      <c r="E3" s="2" t="s">
        <v>0</v>
      </c>
      <c r="F3" s="2"/>
      <c r="G3" s="2"/>
      <c r="H3" s="2"/>
      <c r="I3" s="2"/>
      <c r="J3" s="2"/>
      <c r="K3" s="2"/>
      <c r="L3" s="2"/>
      <c r="M3" s="2"/>
      <c r="N3" s="2"/>
    </row>
    <row r="4" customFormat="false" ht="30" hidden="false" customHeight="true" outlineLevel="0" collapsed="false">
      <c r="A4" s="1"/>
      <c r="B4" s="1"/>
      <c r="C4" s="1"/>
      <c r="D4" s="1"/>
      <c r="E4" s="3" t="s">
        <v>1</v>
      </c>
      <c r="F4" s="3"/>
      <c r="G4" s="3"/>
      <c r="H4" s="3"/>
      <c r="I4" s="3"/>
      <c r="J4" s="3"/>
      <c r="K4" s="3"/>
      <c r="L4" s="3"/>
      <c r="M4" s="3"/>
      <c r="N4" s="3"/>
    </row>
    <row r="5" customFormat="false" ht="30" hidden="false" customHeight="true" outlineLevel="0" collapsed="false">
      <c r="A5" s="1"/>
      <c r="B5" s="1"/>
      <c r="C5" s="1"/>
      <c r="D5" s="1"/>
      <c r="E5" s="4" t="s">
        <v>2</v>
      </c>
      <c r="F5" s="4"/>
      <c r="G5" s="4"/>
      <c r="H5" s="4"/>
      <c r="I5" s="4"/>
      <c r="J5" s="4"/>
      <c r="K5" s="4"/>
      <c r="L5" s="4"/>
      <c r="M5" s="4"/>
      <c r="N5" s="4"/>
    </row>
    <row r="6" customFormat="false" ht="15" hidden="false" customHeight="fals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customFormat="false" ht="15" hidden="false" customHeight="fals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customFormat="false" ht="15" hidden="false" customHeight="true" outlineLevel="0" collapsed="false">
      <c r="A8" s="1"/>
      <c r="B8" s="5" t="s">
        <v>3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customFormat="false" ht="15" hidden="false" customHeight="false" outlineLevel="0" collapsed="false">
      <c r="A9" s="1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customFormat="false" ht="15" hidden="false" customHeight="false" outlineLevel="0" collapsed="false">
      <c r="A10" s="1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customFormat="false" ht="15" hidden="false" customHeight="false" outlineLevel="0" collapsed="false">
      <c r="A11" s="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customFormat="false" ht="15" hidden="false" customHeight="false" outlineLevel="0" collapsed="false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customFormat="false" ht="18" hidden="false" customHeight="true" outlineLevel="0" collapsed="false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customFormat="false" ht="19.5" hidden="false" customHeight="true" outlineLevel="0" collapsed="false">
      <c r="A14" s="6"/>
      <c r="B14" s="7" t="s">
        <v>4</v>
      </c>
      <c r="C14" s="7"/>
      <c r="D14" s="7"/>
      <c r="E14" s="7"/>
      <c r="F14" s="7"/>
      <c r="G14" s="7"/>
      <c r="H14" s="6"/>
      <c r="I14" s="7" t="s">
        <v>5</v>
      </c>
      <c r="J14" s="7"/>
      <c r="K14" s="7"/>
      <c r="L14" s="7"/>
      <c r="M14" s="7"/>
      <c r="N14" s="7"/>
    </row>
    <row r="15" customFormat="false" ht="30" hidden="false" customHeight="true" outlineLevel="0" collapsed="false">
      <c r="A15" s="6"/>
      <c r="B15" s="8" t="s">
        <v>6</v>
      </c>
      <c r="C15" s="8"/>
      <c r="D15" s="8"/>
      <c r="E15" s="9" t="s">
        <v>7</v>
      </c>
      <c r="F15" s="9"/>
      <c r="G15" s="9"/>
      <c r="H15" s="6"/>
      <c r="I15" s="10" t="s">
        <v>8</v>
      </c>
      <c r="J15" s="10"/>
      <c r="K15" s="10"/>
      <c r="L15" s="10"/>
      <c r="M15" s="10"/>
      <c r="N15" s="10"/>
    </row>
    <row r="16" customFormat="false" ht="30" hidden="false" customHeight="true" outlineLevel="0" collapsed="false">
      <c r="A16" s="6"/>
      <c r="B16" s="8" t="s">
        <v>9</v>
      </c>
      <c r="C16" s="8"/>
      <c r="D16" s="8"/>
      <c r="E16" s="9" t="s">
        <v>10</v>
      </c>
      <c r="F16" s="9"/>
      <c r="G16" s="9"/>
      <c r="H16" s="6"/>
      <c r="I16" s="10" t="s">
        <v>11</v>
      </c>
      <c r="J16" s="10"/>
      <c r="K16" s="10"/>
      <c r="L16" s="10"/>
      <c r="M16" s="10"/>
      <c r="N16" s="10"/>
    </row>
    <row r="17" customFormat="false" ht="30" hidden="false" customHeight="true" outlineLevel="0" collapsed="false">
      <c r="A17" s="6"/>
      <c r="B17" s="8" t="s">
        <v>12</v>
      </c>
      <c r="C17" s="8"/>
      <c r="D17" s="8"/>
      <c r="E17" s="9" t="s">
        <v>13</v>
      </c>
      <c r="F17" s="9"/>
      <c r="G17" s="9"/>
      <c r="H17" s="6"/>
      <c r="I17" s="10" t="s">
        <v>14</v>
      </c>
      <c r="J17" s="10"/>
      <c r="K17" s="10"/>
      <c r="L17" s="10"/>
      <c r="M17" s="10"/>
      <c r="N17" s="10"/>
    </row>
    <row r="18" customFormat="false" ht="30" hidden="false" customHeight="true" outlineLevel="0" collapsed="false">
      <c r="A18" s="6"/>
      <c r="B18" s="8" t="s">
        <v>15</v>
      </c>
      <c r="C18" s="8"/>
      <c r="D18" s="8"/>
      <c r="E18" s="9" t="s">
        <v>16</v>
      </c>
      <c r="F18" s="9"/>
      <c r="G18" s="9"/>
      <c r="H18" s="6"/>
      <c r="I18" s="10" t="s">
        <v>17</v>
      </c>
      <c r="J18" s="10"/>
      <c r="K18" s="10"/>
      <c r="L18" s="10"/>
      <c r="M18" s="10"/>
      <c r="N18" s="10"/>
    </row>
    <row r="19" customFormat="false" ht="21.75" hidden="false" customHeight="true" outlineLevel="0" collapsed="false">
      <c r="A19" s="6"/>
      <c r="B19" s="8" t="s">
        <v>18</v>
      </c>
      <c r="C19" s="8"/>
      <c r="D19" s="8"/>
      <c r="E19" s="9" t="s">
        <v>19</v>
      </c>
      <c r="F19" s="9"/>
      <c r="G19" s="9"/>
      <c r="H19" s="6"/>
      <c r="I19" s="6"/>
      <c r="J19" s="6"/>
      <c r="K19" s="6"/>
      <c r="L19" s="6"/>
      <c r="M19" s="6"/>
      <c r="N19" s="6"/>
    </row>
    <row r="20" customFormat="false" ht="18" hidden="false" customHeight="true" outlineLevel="0" collapsed="false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customFormat="false" ht="18" hidden="false" customHeight="true" outlineLevel="0" collapsed="false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customFormat="false" ht="18" hidden="false" customHeight="true" outlineLevel="0" collapsed="false">
      <c r="A22" s="6"/>
      <c r="B22" s="11"/>
      <c r="C22" s="12" t="s">
        <v>20</v>
      </c>
      <c r="D22" s="12"/>
      <c r="E22" s="12"/>
      <c r="F22" s="12"/>
      <c r="G22" s="12"/>
      <c r="H22" s="6"/>
      <c r="I22" s="13" t="s">
        <v>21</v>
      </c>
      <c r="J22" s="13"/>
      <c r="K22" s="13"/>
      <c r="L22" s="13"/>
      <c r="M22" s="13"/>
      <c r="N22" s="13"/>
    </row>
    <row r="23" customFormat="false" ht="18" hidden="false" customHeight="true" outlineLevel="0" collapsed="false">
      <c r="A23" s="6"/>
      <c r="B23" s="14"/>
      <c r="C23" s="12" t="s">
        <v>22</v>
      </c>
      <c r="D23" s="12"/>
      <c r="E23" s="12"/>
      <c r="F23" s="12"/>
      <c r="G23" s="12"/>
      <c r="H23" s="6"/>
      <c r="I23" s="13"/>
      <c r="J23" s="13"/>
      <c r="K23" s="13"/>
      <c r="L23" s="13"/>
      <c r="M23" s="13"/>
      <c r="N23" s="13"/>
    </row>
    <row r="24" customFormat="false" ht="18" hidden="false" customHeight="true" outlineLevel="0" collapsed="false">
      <c r="A24" s="6"/>
      <c r="B24" s="15"/>
      <c r="C24" s="12" t="s">
        <v>23</v>
      </c>
      <c r="D24" s="12"/>
      <c r="E24" s="12"/>
      <c r="F24" s="12"/>
      <c r="G24" s="12"/>
      <c r="H24" s="6"/>
      <c r="I24" s="13"/>
      <c r="J24" s="13"/>
      <c r="K24" s="13"/>
      <c r="L24" s="13"/>
      <c r="M24" s="13"/>
      <c r="N24" s="13"/>
    </row>
    <row r="25" customFormat="false" ht="18" hidden="false" customHeight="true" outlineLevel="0" collapsed="false">
      <c r="A25" s="6"/>
      <c r="B25" s="16"/>
      <c r="C25" s="12" t="s">
        <v>24</v>
      </c>
      <c r="D25" s="12"/>
      <c r="E25" s="12"/>
      <c r="F25" s="12"/>
      <c r="G25" s="12"/>
      <c r="H25" s="6"/>
      <c r="I25" s="13"/>
      <c r="J25" s="13"/>
      <c r="K25" s="13"/>
      <c r="L25" s="13"/>
      <c r="M25" s="13"/>
      <c r="N25" s="13"/>
    </row>
    <row r="26" customFormat="false" ht="18" hidden="false" customHeight="true" outlineLevel="0" collapsed="false">
      <c r="A26" s="6"/>
      <c r="B26" s="17"/>
      <c r="C26" s="12" t="s">
        <v>25</v>
      </c>
      <c r="D26" s="12"/>
      <c r="E26" s="12"/>
      <c r="F26" s="12"/>
      <c r="G26" s="12"/>
      <c r="H26" s="6"/>
      <c r="I26" s="13"/>
      <c r="J26" s="13"/>
      <c r="K26" s="13"/>
      <c r="L26" s="13"/>
      <c r="M26" s="13"/>
      <c r="N26" s="13"/>
    </row>
    <row r="27" customFormat="false" ht="18" hidden="false" customHeight="true" outlineLevel="0" collapsed="false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customFormat="false" ht="18" hidden="false" customHeight="true" outlineLevel="0" collapsed="false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customFormat="false" ht="18" hidden="false" customHeight="true" outlineLevel="0" collapsed="false">
      <c r="A29" s="6"/>
      <c r="B29" s="18" t="s">
        <v>26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customFormat="false" ht="18" hidden="false" customHeight="true" outlineLevel="0" collapsed="false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customFormat="false" ht="3.75" hidden="false" customHeight="true" outlineLevel="0" collapsed="false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customFormat="false" ht="18" hidden="false" customHeight="true" outlineLevel="0" collapsed="false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customFormat="false" ht="18" hidden="false" customHeight="true" outlineLevel="0" collapsed="false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customFormat="false" ht="18" hidden="false" customHeight="true" outlineLevel="0" collapsed="false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customFormat="false" ht="18" hidden="false" customHeight="true" outlineLevel="0" collapsed="false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customFormat="false" ht="18" hidden="false" customHeight="true" outlineLevel="0" collapsed="false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customFormat="false" ht="18" hidden="false" customHeight="true" outlineLevel="0" collapsed="false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customFormat="false" ht="18" hidden="false" customHeight="true" outlineLevel="0" collapsed="false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customFormat="false" ht="18" hidden="false" customHeight="true" outlineLevel="0" collapsed="false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customFormat="false" ht="18" hidden="false" customHeight="true" outlineLevel="0" collapsed="false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customFormat="false" ht="18" hidden="false" customHeight="true" outlineLevel="0" collapsed="false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customFormat="false" ht="18" hidden="false" customHeight="true" outlineLevel="0" collapsed="false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customFormat="false" ht="18" hidden="false" customHeight="true" outlineLevel="0" collapsed="false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customFormat="false" ht="18" hidden="false" customHeight="true" outlineLevel="0" collapsed="false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customFormat="false" ht="18" hidden="false" customHeight="true" outlineLevel="0" collapsed="false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customFormat="false" ht="18" hidden="false" customHeight="true" outlineLevel="0" collapsed="false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customFormat="false" ht="18" hidden="false" customHeight="true" outlineLevel="0" collapsed="false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customFormat="false" ht="18" hidden="false" customHeight="true" outlineLevel="0" collapsed="false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customFormat="false" ht="18" hidden="false" customHeight="true" outlineLevel="0" collapsed="false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</sheetData>
  <mergeCells count="27">
    <mergeCell ref="E3:N3"/>
    <mergeCell ref="E4:N4"/>
    <mergeCell ref="E5:N5"/>
    <mergeCell ref="B8:N11"/>
    <mergeCell ref="B14:G14"/>
    <mergeCell ref="I14:N14"/>
    <mergeCell ref="B15:D15"/>
    <mergeCell ref="E15:G15"/>
    <mergeCell ref="I15:N15"/>
    <mergeCell ref="B16:D16"/>
    <mergeCell ref="E16:G16"/>
    <mergeCell ref="I16:N16"/>
    <mergeCell ref="B17:D17"/>
    <mergeCell ref="E17:G17"/>
    <mergeCell ref="I17:N17"/>
    <mergeCell ref="B18:D18"/>
    <mergeCell ref="E18:G18"/>
    <mergeCell ref="I18:N18"/>
    <mergeCell ref="B19:D19"/>
    <mergeCell ref="E19:G19"/>
    <mergeCell ref="C22:G22"/>
    <mergeCell ref="I22:N26"/>
    <mergeCell ref="C23:G23"/>
    <mergeCell ref="C24:G24"/>
    <mergeCell ref="C25:G25"/>
    <mergeCell ref="C26:G26"/>
    <mergeCell ref="B29:N29"/>
  </mergeCells>
  <hyperlinks>
    <hyperlink ref="B15" location="'Dashboard'!A1" display="→  Dashboard"/>
    <hyperlink ref="B16" location="'Personel'!A1" display="→  Personel"/>
    <hyperlink ref="B17" location="'Aylık Devamsızlık'!A1" display="→  Aylık Devamsızlık"/>
    <hyperlink ref="B18" location="'Listeler'!A1" display="→  Listeler"/>
    <hyperlink ref="B19" location="'Nasıl kullanılır'!A1" display="→  Nasıl kullanılır"/>
    <hyperlink ref="B29" r:id="rId1" display="Daha fazla şablon, rehber yazıları ve TAKMOS İK Modülü demosu: takmoserp.com/sablonlar"/>
  </hyperlink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13" min="2" style="0" width="6.2"/>
    <col collapsed="false" customWidth="true" hidden="false" outlineLevel="0" max="14" min="14" style="0" width="2"/>
    <col collapsed="false" customWidth="true" hidden="false" outlineLevel="0" max="25" min="15" style="0" width="6.2"/>
    <col collapsed="false" customWidth="true" hidden="false" outlineLevel="0" max="26" min="26" style="0" width="2"/>
  </cols>
  <sheetData>
    <row r="1" customFormat="false" ht="33.75" hidden="false" customHeight="true" outlineLevel="0" collapsed="false">
      <c r="A1" s="20" t="s">
        <v>27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1" t="s">
        <v>28</v>
      </c>
      <c r="V1" s="21"/>
      <c r="W1" s="21"/>
      <c r="X1" s="21"/>
      <c r="Y1" s="21"/>
    </row>
    <row r="2" customFormat="false" ht="19.5" hidden="false" customHeight="true" outlineLevel="0" collapsed="false">
      <c r="A2" s="22" t="s">
        <v>29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3" t="s">
        <v>30</v>
      </c>
      <c r="T2" s="23"/>
      <c r="U2" s="23"/>
      <c r="V2" s="23"/>
      <c r="W2" s="23"/>
      <c r="X2" s="23"/>
      <c r="Y2" s="23"/>
    </row>
    <row r="3" customFormat="false" ht="19.5" hidden="false" customHeight="true" outlineLevel="0" collapsed="false">
      <c r="A3" s="24"/>
      <c r="B3" s="25" t="s">
        <v>31</v>
      </c>
      <c r="C3" s="25"/>
      <c r="D3" s="26" t="s">
        <v>32</v>
      </c>
      <c r="E3" s="26"/>
      <c r="F3" s="26" t="s">
        <v>33</v>
      </c>
      <c r="G3" s="26"/>
      <c r="H3" s="26" t="s">
        <v>34</v>
      </c>
      <c r="I3" s="26"/>
      <c r="J3" s="26" t="s">
        <v>35</v>
      </c>
      <c r="K3" s="26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customFormat="false" ht="19.5" hidden="false" customHeight="true" outlineLevel="0" collapsed="false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7" t="s">
        <v>36</v>
      </c>
      <c r="N4" s="24"/>
      <c r="O4" s="28" t="s">
        <v>37</v>
      </c>
      <c r="P4" s="28"/>
      <c r="Q4" s="28"/>
      <c r="R4" s="28"/>
      <c r="S4" s="24"/>
      <c r="T4" s="24"/>
      <c r="U4" s="24"/>
      <c r="V4" s="29" t="s">
        <v>38</v>
      </c>
      <c r="W4" s="30" t="n">
        <f aca="false">Listeler!$E$5</f>
        <v>46323</v>
      </c>
      <c r="X4" s="30"/>
      <c r="Y4" s="24"/>
      <c r="Z4" s="24"/>
    </row>
    <row r="5" customFormat="false" ht="15" hidden="false" customHeight="true" outlineLevel="0" collapsed="false">
      <c r="A5" s="24"/>
      <c r="B5" s="31" t="s">
        <v>39</v>
      </c>
      <c r="C5" s="31"/>
      <c r="D5" s="31"/>
      <c r="E5" s="31"/>
      <c r="F5" s="31" t="s">
        <v>40</v>
      </c>
      <c r="G5" s="31"/>
      <c r="H5" s="31"/>
      <c r="I5" s="31"/>
      <c r="J5" s="32" t="s">
        <v>41</v>
      </c>
      <c r="K5" s="32"/>
      <c r="L5" s="32"/>
      <c r="M5" s="32"/>
      <c r="N5" s="24"/>
      <c r="O5" s="32" t="s">
        <v>42</v>
      </c>
      <c r="P5" s="32"/>
      <c r="Q5" s="32"/>
      <c r="R5" s="32"/>
      <c r="S5" s="31" t="s">
        <v>43</v>
      </c>
      <c r="T5" s="31"/>
      <c r="U5" s="31"/>
      <c r="V5" s="31"/>
      <c r="W5" s="31" t="s">
        <v>44</v>
      </c>
      <c r="X5" s="31"/>
      <c r="Y5" s="31"/>
      <c r="Z5" s="24"/>
    </row>
    <row r="6" customFormat="false" ht="15" hidden="false" customHeight="true" outlineLevel="0" collapsed="false">
      <c r="A6" s="24"/>
      <c r="B6" s="33" t="n">
        <f aca="false">COUNTIFS(Personel!H6:H205,"Aktif",Personel!C6:C205,IF(Dashboard!$O$4="Tümü","*",Dashboard!$O$4))</f>
        <v>44</v>
      </c>
      <c r="C6" s="33"/>
      <c r="D6" s="33"/>
      <c r="E6" s="33"/>
      <c r="F6" s="33" t="n">
        <f aca="false">COUNTIFS(Personel!E6:E205,"&gt;="&amp;Listeler!$E$7,Personel!C6:C205,IF(Dashboard!$O$4="Tümü","*",Dashboard!$O$4))</f>
        <v>9</v>
      </c>
      <c r="G6" s="33"/>
      <c r="H6" s="33"/>
      <c r="I6" s="33"/>
      <c r="J6" s="34" t="n">
        <f aca="false">COUNTIFS(Personel!F6:F205,"&gt;="&amp;Listeler!$E$7,Personel!C6:C205,IF(Dashboard!$O$4="Tümü","*",Dashboard!$O$4))</f>
        <v>16</v>
      </c>
      <c r="K6" s="34"/>
      <c r="L6" s="34"/>
      <c r="M6" s="34"/>
      <c r="N6" s="24"/>
      <c r="O6" s="35" t="n">
        <f aca="false">IFERROR(COUNTIFS(Personel!F6:F205,"&gt;="&amp;Listeler!$E$7,Personel!C6:C205,IF(Dashboard!$O$4="Tümü","*",Dashboard!$O$4))/((COUNTIFS(Personel!H6:H205,"Aktif",Personel!C6:C205,IF(Dashboard!$O$4="Tümü","*",Dashboard!$O$4))+COUNTIFS(Personel!A6:A205,"&lt;&gt;",Personel!C6:C205,IF(Dashboard!$O$4="Tümü","*",Dashboard!$O$4))-COUNTIFS(Personel!F6:F205,"&lt;"&amp;Listeler!$E$7,Personel!C6:C205,IF(Dashboard!$O$4="Tümü","*",Dashboard!$O$4)))/2),0)</f>
        <v>0.307692307692308</v>
      </c>
      <c r="P6" s="35"/>
      <c r="Q6" s="35"/>
      <c r="R6" s="35"/>
      <c r="S6" s="36" t="n">
        <f aca="false">IFERROR(AVERAGEIFS(Personel!I6:I205,Personel!H6:H205,"Aktif",Personel!C6:C205,IF(Dashboard!$O$4="Tümü","*",Dashboard!$O$4)),0)</f>
        <v>5.00497791052206</v>
      </c>
      <c r="T6" s="36"/>
      <c r="U6" s="36"/>
      <c r="V6" s="36"/>
      <c r="W6" s="37" t="n">
        <f aca="false">IFERROR(SUMIFS('Aylık Devamsızlık'!E6:E77,'Aylık Devamsızlık'!B6:B77,IF(Dashboard!$O$4="Tümü","*",Dashboard!$O$4))/SUMIFS('Aylık Devamsızlık'!D6:D77,'Aylık Devamsızlık'!B6:B77,IF(Dashboard!$O$4="Tümü","*",Dashboard!$O$4)),0)</f>
        <v>0.028494983277592</v>
      </c>
      <c r="X6" s="37"/>
      <c r="Y6" s="37"/>
      <c r="Z6" s="24"/>
    </row>
    <row r="7" customFormat="false" ht="15" hidden="false" customHeight="true" outlineLevel="0" collapsed="false">
      <c r="A7" s="24"/>
      <c r="B7" s="33"/>
      <c r="C7" s="33"/>
      <c r="D7" s="33"/>
      <c r="E7" s="33"/>
      <c r="F7" s="33"/>
      <c r="G7" s="33"/>
      <c r="H7" s="33"/>
      <c r="I7" s="33"/>
      <c r="J7" s="34"/>
      <c r="K7" s="34"/>
      <c r="L7" s="34"/>
      <c r="M7" s="34"/>
      <c r="N7" s="24"/>
      <c r="O7" s="35"/>
      <c r="P7" s="35"/>
      <c r="Q7" s="35"/>
      <c r="R7" s="35"/>
      <c r="S7" s="36"/>
      <c r="T7" s="36"/>
      <c r="U7" s="36"/>
      <c r="V7" s="36"/>
      <c r="W7" s="37"/>
      <c r="X7" s="37"/>
      <c r="Y7" s="37"/>
      <c r="Z7" s="24"/>
    </row>
    <row r="8" customFormat="false" ht="15" hidden="false" customHeight="true" outlineLevel="0" collapsed="false">
      <c r="A8" s="24"/>
      <c r="B8" s="38" t="s">
        <v>45</v>
      </c>
      <c r="C8" s="38"/>
      <c r="D8" s="38"/>
      <c r="E8" s="38"/>
      <c r="F8" s="38" t="str">
        <f aca="false">Listeler!$E$6&amp;" yılı"</f>
        <v>2026 yılı</v>
      </c>
      <c r="G8" s="38"/>
      <c r="H8" s="38"/>
      <c r="I8" s="38"/>
      <c r="J8" s="39" t="s">
        <v>46</v>
      </c>
      <c r="K8" s="39"/>
      <c r="L8" s="39"/>
      <c r="M8" s="39"/>
      <c r="N8" s="24"/>
      <c r="O8" s="39" t="str">
        <f aca="false">"hedef "&amp;TEXT(Listeler!$E$8,"0%")&amp;" · ayrılan / ort. kadro"</f>
        <v>hedef 15% · ayrılan / ort. kadro</v>
      </c>
      <c r="P8" s="39"/>
      <c r="Q8" s="39"/>
      <c r="R8" s="39"/>
      <c r="S8" s="38" t="s">
        <v>47</v>
      </c>
      <c r="T8" s="38"/>
      <c r="U8" s="38"/>
      <c r="V8" s="38"/>
      <c r="W8" s="38" t="str">
        <f aca="false">IF(OR(IFERROR(SUMIFS('Aylık Devamsızlık'!E6:E77,'Aylık Devamsızlık'!B6:B77,IF(Dashboard!$O$4="Tümü","*",Dashboard!$O$4),'Aylık Devamsızlık'!A6:A77,INDEX(Hesap!E2:E13,MONTH(Listeler!$E$5)-1))/SUMIFS('Aylık Devamsızlık'!D6:D77,'Aylık Devamsızlık'!B6:B77,IF(Dashboard!$O$4="Tümü","*",Dashboard!$O$4),'Aylık Devamsızlık'!A6:A77,INDEX(Hesap!E2:E13,MONTH(Listeler!$E$5)-1))*100,0)=0,IFERROR(SUMIFS('Aylık Devamsızlık'!E6:E77,'Aylık Devamsızlık'!B6:B77,IF(Dashboard!$O$4="Tümü","*",Dashboard!$O$4),'Aylık Devamsızlık'!A6:A77,INDEX(Hesap!E2:E13,MONTH(Listeler!$E$5)-1))/SUMIFS('Aylık Devamsızlık'!D6:D77,'Aylık Devamsızlık'!B6:B77,IF(Dashboard!$O$4="Tümü","*",Dashboard!$O$4),'Aylık Devamsızlık'!A6:A77,INDEX(Hesap!E2:E13,MONTH(Listeler!$E$5)-1))*100,0)=""),"önceki dönem verisi yok",IF(IFERROR(SUMIFS('Aylık Devamsızlık'!E6:E77,'Aylık Devamsızlık'!B6:B77,IF(Dashboard!$O$4="Tümü","*",Dashboard!$O$4),'Aylık Devamsızlık'!A6:A77,INDEX(Hesap!E2:E13,MONTH(Listeler!$E$5)))/SUMIFS('Aylık Devamsızlık'!D6:D77,'Aylık Devamsızlık'!B6:B77,IF(Dashboard!$O$4="Tümü","*",Dashboard!$O$4),'Aylık Devamsızlık'!A6:A77,INDEX(Hesap!E2:E13,MONTH(Listeler!$E$5)))*100,0)&gt;IFERROR(SUMIFS('Aylık Devamsızlık'!E6:E77,'Aylık Devamsızlık'!B6:B77,IF(Dashboard!$O$4="Tümü","*",Dashboard!$O$4),'Aylık Devamsızlık'!A6:A77,INDEX(Hesap!E2:E13,MONTH(Listeler!$E$5)-1))/SUMIFS('Aylık Devamsızlık'!D6:D77,'Aylık Devamsızlık'!B6:B77,IF(Dashboard!$O$4="Tümü","*",Dashboard!$O$4),'Aylık Devamsızlık'!A6:A77,INDEX(Hesap!E2:E13,MONTH(Listeler!$E$5)-1))*100,0),"▲ ","▼ ")&amp;TEXT(ABS(IFERROR(SUMIFS('Aylık Devamsızlık'!E6:E77,'Aylık Devamsızlık'!B6:B77,IF(Dashboard!$O$4="Tümü","*",Dashboard!$O$4),'Aylık Devamsızlık'!A6:A77,INDEX(Hesap!E2:E13,MONTH(Listeler!$E$5)))/SUMIFS('Aylık Devamsızlık'!D6:D77,'Aylık Devamsızlık'!B6:B77,IF(Dashboard!$O$4="Tümü","*",Dashboard!$O$4),'Aylık Devamsızlık'!A6:A77,INDEX(Hesap!E2:E13,MONTH(Listeler!$E$5)))*100,0)-IFERROR(SUMIFS('Aylık Devamsızlık'!E6:E77,'Aylık Devamsızlık'!B6:B77,IF(Dashboard!$O$4="Tümü","*",Dashboard!$O$4),'Aylık Devamsızlık'!A6:A77,INDEX(Hesap!E2:E13,MONTH(Listeler!$E$5)-1))/SUMIFS('Aylık Devamsızlık'!D6:D77,'Aylık Devamsızlık'!B6:B77,IF(Dashboard!$O$4="Tümü","*",Dashboard!$O$4),'Aylık Devamsızlık'!A6:A77,INDEX(Hesap!E2:E13,MONTH(Listeler!$E$5)-1))*100,0)),"0")&amp;" puan önceki aya göre")</f>
        <v>▲ 1 puan önceki aya göre</v>
      </c>
      <c r="X8" s="38"/>
      <c r="Y8" s="38"/>
      <c r="Z8" s="24"/>
    </row>
    <row r="9" customFormat="false" ht="9.75" hidden="false" customHeight="true" outlineLevel="0" collapsed="false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customFormat="false" ht="15" hidden="false" customHeight="true" outlineLevel="0" collapsed="false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customFormat="false" ht="15" hidden="false" customHeight="true" outlineLevel="0" collapsed="false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customFormat="false" ht="15" hidden="false" customHeight="true" outlineLevel="0" collapsed="false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customFormat="false" ht="15" hidden="false" customHeight="true" outlineLevel="0" collapsed="false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customFormat="false" ht="15" hidden="false" customHeight="true" outlineLevel="0" collapsed="false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customFormat="false" ht="15" hidden="false" customHeight="true" outlineLevel="0" collapsed="false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customFormat="false" ht="15" hidden="false" customHeight="true" outlineLevel="0" collapsed="false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customFormat="false" ht="15" hidden="false" customHeight="true" outlineLevel="0" collapsed="false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customFormat="false" ht="15" hidden="false" customHeight="true" outlineLevel="0" collapsed="false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customFormat="false" ht="15" hidden="false" customHeight="true" outlineLevel="0" collapsed="false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customFormat="false" ht="15" hidden="false" customHeight="true" outlineLevel="0" collapsed="false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customFormat="false" ht="15" hidden="false" customHeight="true" outlineLevel="0" collapsed="false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customFormat="false" ht="15" hidden="false" customHeight="true" outlineLevel="0" collapsed="false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customFormat="false" ht="15" hidden="false" customHeight="true" outlineLevel="0" collapsed="false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customFormat="false" ht="15" hidden="false" customHeight="true" outlineLevel="0" collapsed="false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customFormat="false" ht="15" hidden="false" customHeight="true" outlineLevel="0" collapsed="false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customFormat="false" ht="15" hidden="false" customHeight="true" outlineLevel="0" collapsed="false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customFormat="false" ht="15" hidden="false" customHeight="true" outlineLevel="0" collapsed="false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customFormat="false" ht="15" hidden="false" customHeight="true" outlineLevel="0" collapsed="false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customFormat="false" ht="15" hidden="false" customHeight="true" outlineLevel="0" collapsed="false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customFormat="false" ht="15" hidden="false" customHeight="true" outlineLevel="0" collapsed="false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customFormat="false" ht="15" hidden="false" customHeight="true" outlineLevel="0" collapsed="false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customFormat="false" ht="15" hidden="false" customHeight="true" outlineLevel="0" collapsed="false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customFormat="false" ht="15" hidden="false" customHeight="true" outlineLevel="0" collapsed="false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customFormat="false" ht="15" hidden="false" customHeight="true" outlineLevel="0" collapsed="false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customFormat="false" ht="15" hidden="false" customHeight="true" outlineLevel="0" collapsed="false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customFormat="false" ht="15" hidden="false" customHeight="true" outlineLevel="0" collapsed="false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customFormat="false" ht="15" hidden="false" customHeight="true" outlineLevel="0" collapsed="false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customFormat="false" ht="15" hidden="false" customHeight="true" outlineLevel="0" collapsed="false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customFormat="false" ht="15" hidden="false" customHeight="true" outlineLevel="0" collapsed="false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customFormat="false" ht="15" hidden="false" customHeight="true" outlineLevel="0" collapsed="false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customFormat="false" ht="15" hidden="false" customHeight="true" outlineLevel="0" collapsed="false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customFormat="false" ht="19.5" hidden="false" customHeight="true" outlineLevel="0" collapsed="false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40" t="s">
        <v>48</v>
      </c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24"/>
    </row>
    <row r="43" customFormat="false" ht="21.75" hidden="false" customHeight="true" outlineLevel="0" collapsed="false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41" t="s">
        <v>49</v>
      </c>
      <c r="P43" s="41"/>
      <c r="Q43" s="41"/>
      <c r="R43" s="41"/>
      <c r="S43" s="41" t="s">
        <v>50</v>
      </c>
      <c r="T43" s="41"/>
      <c r="U43" s="41"/>
      <c r="V43" s="41" t="s">
        <v>51</v>
      </c>
      <c r="W43" s="41"/>
      <c r="X43" s="41" t="s">
        <v>52</v>
      </c>
      <c r="Y43" s="41"/>
      <c r="Z43" s="24"/>
    </row>
    <row r="44" customFormat="false" ht="15" hidden="false" customHeight="true" outlineLevel="0" collapsed="false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42" t="str">
        <f aca="false">Hesap!R2</f>
        <v>Enjeksiyon</v>
      </c>
      <c r="P44" s="42"/>
      <c r="Q44" s="42"/>
      <c r="R44" s="42"/>
      <c r="S44" s="43" t="n">
        <f aca="false">Hesap!S2</f>
        <v>0.0289411764705882</v>
      </c>
      <c r="T44" s="43"/>
      <c r="U44" s="43"/>
      <c r="V44" s="44" t="n">
        <f aca="false">Hesap!T2</f>
        <v>0.0289411764705882</v>
      </c>
      <c r="W44" s="44"/>
      <c r="X44" s="45" t="str">
        <f aca="false">IF(Hesap!S2&gt;Listeler!$E$9,"Hedef üstü","OK")</f>
        <v>OK</v>
      </c>
      <c r="Y44" s="45"/>
      <c r="Z44" s="24"/>
    </row>
    <row r="45" customFormat="false" ht="15" hidden="false" customHeight="true" outlineLevel="0" collapsed="false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42" t="str">
        <f aca="false">Hesap!R3</f>
        <v>Montaj</v>
      </c>
      <c r="P45" s="42"/>
      <c r="Q45" s="42"/>
      <c r="R45" s="42"/>
      <c r="S45" s="43" t="n">
        <f aca="false">Hesap!S3</f>
        <v>0.0300934579439252</v>
      </c>
      <c r="T45" s="43"/>
      <c r="U45" s="43"/>
      <c r="V45" s="44" t="n">
        <f aca="false">Hesap!T3</f>
        <v>0.0349532710280374</v>
      </c>
      <c r="W45" s="44"/>
      <c r="X45" s="45" t="str">
        <f aca="false">IF(Hesap!S3&gt;Listeler!$E$9,"Hedef üstü","OK")</f>
        <v>Hedef üstü</v>
      </c>
      <c r="Y45" s="45"/>
      <c r="Z45" s="24"/>
    </row>
    <row r="46" customFormat="false" ht="15" hidden="false" customHeight="true" outlineLevel="0" collapsed="false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42" t="str">
        <f aca="false">Hesap!R4</f>
        <v>Kalite</v>
      </c>
      <c r="P46" s="42"/>
      <c r="Q46" s="42"/>
      <c r="R46" s="42"/>
      <c r="S46" s="43" t="n">
        <f aca="false">Hesap!S4</f>
        <v>0.0275</v>
      </c>
      <c r="T46" s="43"/>
      <c r="U46" s="43"/>
      <c r="V46" s="44" t="n">
        <f aca="false">Hesap!T4</f>
        <v>0.028125</v>
      </c>
      <c r="W46" s="44"/>
      <c r="X46" s="45" t="str">
        <f aca="false">IF(Hesap!S4&gt;Listeler!$E$9,"Hedef üstü","OK")</f>
        <v>OK</v>
      </c>
      <c r="Y46" s="45"/>
      <c r="Z46" s="24"/>
    </row>
    <row r="47" customFormat="false" ht="15" hidden="false" customHeight="true" outlineLevel="0" collapsed="false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42" t="str">
        <f aca="false">Hesap!R5</f>
        <v>Bakım</v>
      </c>
      <c r="P47" s="42"/>
      <c r="Q47" s="42"/>
      <c r="R47" s="42"/>
      <c r="S47" s="43" t="n">
        <f aca="false">Hesap!S5</f>
        <v>0.0256</v>
      </c>
      <c r="T47" s="43"/>
      <c r="U47" s="43"/>
      <c r="V47" s="44" t="n">
        <f aca="false">Hesap!T5</f>
        <v>0.0304</v>
      </c>
      <c r="W47" s="44"/>
      <c r="X47" s="45" t="str">
        <f aca="false">IF(Hesap!S5&gt;Listeler!$E$9,"Hedef üstü","OK")</f>
        <v>OK</v>
      </c>
      <c r="Y47" s="45"/>
      <c r="Z47" s="24"/>
    </row>
    <row r="48" customFormat="false" ht="15" hidden="false" customHeight="true" outlineLevel="0" collapsed="false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42" t="str">
        <f aca="false">Hesap!R6</f>
        <v>Depo</v>
      </c>
      <c r="P48" s="42"/>
      <c r="Q48" s="42"/>
      <c r="R48" s="42"/>
      <c r="S48" s="43" t="n">
        <f aca="false">Hesap!S6</f>
        <v>0.0298507462686567</v>
      </c>
      <c r="T48" s="43"/>
      <c r="U48" s="43"/>
      <c r="V48" s="44" t="n">
        <f aca="false">Hesap!T6</f>
        <v>0.0328358208955224</v>
      </c>
      <c r="W48" s="44"/>
      <c r="X48" s="45" t="str">
        <f aca="false">IF(Hesap!S6&gt;Listeler!$E$9,"Hedef üstü","OK")</f>
        <v>OK</v>
      </c>
      <c r="Y48" s="45"/>
      <c r="Z48" s="24"/>
    </row>
    <row r="49" customFormat="false" ht="15" hidden="false" customHeight="true" outlineLevel="0" collapsed="false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42" t="str">
        <f aca="false">Hesap!R7</f>
        <v>Planlama</v>
      </c>
      <c r="P49" s="42"/>
      <c r="Q49" s="42"/>
      <c r="R49" s="42"/>
      <c r="S49" s="43" t="n">
        <f aca="false">Hesap!S7</f>
        <v>0.0193939393939394</v>
      </c>
      <c r="T49" s="43"/>
      <c r="U49" s="43"/>
      <c r="V49" s="44" t="n">
        <f aca="false">Hesap!T7</f>
        <v>0.0206060606060606</v>
      </c>
      <c r="W49" s="44"/>
      <c r="X49" s="45" t="str">
        <f aca="false">IF(Hesap!S7&gt;Listeler!$E$9,"Hedef üstü","OK")</f>
        <v>OK</v>
      </c>
      <c r="Y49" s="45"/>
      <c r="Z49" s="24"/>
    </row>
    <row r="50" customFormat="false" ht="19.5" hidden="false" customHeight="true" outlineLevel="0" collapsed="false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40" t="s">
        <v>53</v>
      </c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24"/>
    </row>
    <row r="51" customFormat="false" ht="21.75" hidden="false" customHeight="true" outlineLevel="0" collapsed="false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41" t="s">
        <v>54</v>
      </c>
      <c r="P51" s="41"/>
      <c r="Q51" s="41"/>
      <c r="R51" s="41" t="s">
        <v>49</v>
      </c>
      <c r="S51" s="41"/>
      <c r="T51" s="41" t="s">
        <v>55</v>
      </c>
      <c r="U51" s="41"/>
      <c r="V51" s="41" t="s">
        <v>56</v>
      </c>
      <c r="W51" s="41"/>
      <c r="X51" s="41"/>
      <c r="Y51" s="41"/>
      <c r="Z51" s="24"/>
    </row>
    <row r="52" customFormat="false" ht="15" hidden="false" customHeight="true" outlineLevel="0" collapsed="false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42" t="str">
        <f aca="false">Hesap!Y2</f>
        <v>Melis Tan</v>
      </c>
      <c r="P52" s="42"/>
      <c r="Q52" s="42"/>
      <c r="R52" s="42" t="str">
        <f aca="false">Hesap!Z2</f>
        <v>Enjeksiyon</v>
      </c>
      <c r="S52" s="42"/>
      <c r="T52" s="46" t="n">
        <f aca="false">IF(Hesap!AA2="","",Hesap!AA2)</f>
        <v>46314</v>
      </c>
      <c r="U52" s="46"/>
      <c r="V52" s="42" t="str">
        <f aca="false">Hesap!AB2</f>
        <v>İstifa – ücret</v>
      </c>
      <c r="W52" s="42"/>
      <c r="X52" s="42"/>
      <c r="Y52" s="42"/>
      <c r="Z52" s="24"/>
    </row>
    <row r="53" customFormat="false" ht="15" hidden="false" customHeight="true" outlineLevel="0" collapsed="false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42" t="str">
        <f aca="false">Hesap!Y3</f>
        <v>Hakan Uz</v>
      </c>
      <c r="P53" s="42"/>
      <c r="Q53" s="42"/>
      <c r="R53" s="42" t="str">
        <f aca="false">Hesap!Z3</f>
        <v>Enjeksiyon</v>
      </c>
      <c r="S53" s="42"/>
      <c r="T53" s="46" t="n">
        <f aca="false">IF(Hesap!AA3="","",Hesap!AA3)</f>
        <v>46298</v>
      </c>
      <c r="U53" s="46"/>
      <c r="V53" s="42" t="str">
        <f aca="false">Hesap!AB3</f>
        <v>İşveren feshi – performans</v>
      </c>
      <c r="W53" s="42"/>
      <c r="X53" s="42"/>
      <c r="Y53" s="42"/>
      <c r="Z53" s="24"/>
    </row>
    <row r="54" customFormat="false" ht="15" hidden="false" customHeight="true" outlineLevel="0" collapsed="false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42" t="str">
        <f aca="false">Hesap!Y4</f>
        <v>Kaan Mert</v>
      </c>
      <c r="P54" s="42"/>
      <c r="Q54" s="42"/>
      <c r="R54" s="42" t="str">
        <f aca="false">Hesap!Z4</f>
        <v>Depo</v>
      </c>
      <c r="S54" s="42"/>
      <c r="T54" s="46" t="n">
        <f aca="false">IF(Hesap!AA4="","",Hesap!AA4)</f>
        <v>46288</v>
      </c>
      <c r="U54" s="46"/>
      <c r="V54" s="42" t="str">
        <f aca="false">Hesap!AB4</f>
        <v>İstifa – başka iş</v>
      </c>
      <c r="W54" s="42"/>
      <c r="X54" s="42"/>
      <c r="Y54" s="42"/>
      <c r="Z54" s="24"/>
    </row>
    <row r="55" customFormat="false" ht="15" hidden="false" customHeight="true" outlineLevel="0" collapsed="false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42" t="str">
        <f aca="false">Hesap!Y5</f>
        <v>Elif Yıldız</v>
      </c>
      <c r="P55" s="42"/>
      <c r="Q55" s="42"/>
      <c r="R55" s="42" t="str">
        <f aca="false">Hesap!Z5</f>
        <v>Enjeksiyon</v>
      </c>
      <c r="S55" s="42"/>
      <c r="T55" s="46" t="n">
        <f aca="false">IF(Hesap!AA5="","",Hesap!AA5)</f>
        <v>46279</v>
      </c>
      <c r="U55" s="46"/>
      <c r="V55" s="42" t="str">
        <f aca="false">Hesap!AB5</f>
        <v>İstifa – başka iş</v>
      </c>
      <c r="W55" s="42"/>
      <c r="X55" s="42"/>
      <c r="Y55" s="42"/>
      <c r="Z55" s="24"/>
    </row>
    <row r="56" customFormat="false" ht="15" hidden="false" customHeight="true" outlineLevel="0" collapsed="false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42" t="str">
        <f aca="false">Hesap!Y6</f>
        <v>Rıza Ot</v>
      </c>
      <c r="P56" s="42"/>
      <c r="Q56" s="42"/>
      <c r="R56" s="42" t="str">
        <f aca="false">Hesap!Z6</f>
        <v>Enjeksiyon</v>
      </c>
      <c r="S56" s="42"/>
      <c r="T56" s="46" t="n">
        <f aca="false">IF(Hesap!AA6="","",Hesap!AA6)</f>
        <v>46253</v>
      </c>
      <c r="U56" s="46"/>
      <c r="V56" s="42" t="str">
        <f aca="false">Hesap!AB6</f>
        <v>İstifa – kişisel</v>
      </c>
      <c r="W56" s="42"/>
      <c r="X56" s="42"/>
      <c r="Y56" s="42"/>
      <c r="Z56" s="24"/>
    </row>
    <row r="57" customFormat="false" ht="15" hidden="false" customHeight="true" outlineLevel="0" collapsed="false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42" t="str">
        <f aca="false">Hesap!Y7</f>
        <v>Mehmet Kaya</v>
      </c>
      <c r="P57" s="42"/>
      <c r="Q57" s="42"/>
      <c r="R57" s="42" t="str">
        <f aca="false">Hesap!Z7</f>
        <v>Kalite</v>
      </c>
      <c r="S57" s="42"/>
      <c r="T57" s="46" t="n">
        <f aca="false">IF(Hesap!AA7="","",Hesap!AA7)</f>
        <v>46205</v>
      </c>
      <c r="U57" s="46"/>
      <c r="V57" s="42" t="str">
        <f aca="false">Hesap!AB7</f>
        <v>İstifa – başka iş</v>
      </c>
      <c r="W57" s="42"/>
      <c r="X57" s="42"/>
      <c r="Y57" s="42"/>
      <c r="Z57" s="24"/>
    </row>
    <row r="58" customFormat="false" ht="15" hidden="false" customHeight="true" outlineLevel="0" collapsed="false">
      <c r="A58" s="47" t="s">
        <v>57</v>
      </c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24"/>
    </row>
    <row r="59" customFormat="false" ht="15" hidden="false" customHeight="true" outlineLevel="0" collapsed="false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customFormat="false" ht="15" hidden="false" customHeight="true" outlineLevel="0" collapsed="false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</sheetData>
  <sheetProtection sheet="true" formatCells="false" formatColumns="false" formatRows="false" insertRows="false" deleteRows="false" sort="false" autoFilter="false"/>
  <mergeCells count="88">
    <mergeCell ref="A1:T1"/>
    <mergeCell ref="U1:Y1"/>
    <mergeCell ref="A2:R2"/>
    <mergeCell ref="S2:Y2"/>
    <mergeCell ref="B3:C3"/>
    <mergeCell ref="D3:E3"/>
    <mergeCell ref="F3:G3"/>
    <mergeCell ref="H3:I3"/>
    <mergeCell ref="J3:K3"/>
    <mergeCell ref="O4:R4"/>
    <mergeCell ref="W4:X4"/>
    <mergeCell ref="B5:E5"/>
    <mergeCell ref="F5:I5"/>
    <mergeCell ref="J5:M5"/>
    <mergeCell ref="O5:R5"/>
    <mergeCell ref="S5:V5"/>
    <mergeCell ref="W5:Y5"/>
    <mergeCell ref="B6:E7"/>
    <mergeCell ref="F6:I7"/>
    <mergeCell ref="J6:M7"/>
    <mergeCell ref="O6:R7"/>
    <mergeCell ref="S6:V7"/>
    <mergeCell ref="W6:Y7"/>
    <mergeCell ref="B8:E8"/>
    <mergeCell ref="F8:I8"/>
    <mergeCell ref="J8:M8"/>
    <mergeCell ref="O8:R8"/>
    <mergeCell ref="S8:V8"/>
    <mergeCell ref="W8:Y8"/>
    <mergeCell ref="O42:Y42"/>
    <mergeCell ref="O43:R43"/>
    <mergeCell ref="S43:U43"/>
    <mergeCell ref="V43:W43"/>
    <mergeCell ref="X43:Y43"/>
    <mergeCell ref="O44:R44"/>
    <mergeCell ref="S44:U44"/>
    <mergeCell ref="V44:W44"/>
    <mergeCell ref="X44:Y44"/>
    <mergeCell ref="O45:R45"/>
    <mergeCell ref="S45:U45"/>
    <mergeCell ref="V45:W45"/>
    <mergeCell ref="X45:Y45"/>
    <mergeCell ref="O46:R46"/>
    <mergeCell ref="S46:U46"/>
    <mergeCell ref="V46:W46"/>
    <mergeCell ref="X46:Y46"/>
    <mergeCell ref="O47:R47"/>
    <mergeCell ref="S47:U47"/>
    <mergeCell ref="V47:W47"/>
    <mergeCell ref="X47:Y47"/>
    <mergeCell ref="O48:R48"/>
    <mergeCell ref="S48:U48"/>
    <mergeCell ref="V48:W48"/>
    <mergeCell ref="X48:Y48"/>
    <mergeCell ref="O49:R49"/>
    <mergeCell ref="S49:U49"/>
    <mergeCell ref="V49:W49"/>
    <mergeCell ref="X49:Y49"/>
    <mergeCell ref="O50:Y50"/>
    <mergeCell ref="O51:Q51"/>
    <mergeCell ref="R51:S51"/>
    <mergeCell ref="T51:U51"/>
    <mergeCell ref="V51:Y51"/>
    <mergeCell ref="O52:Q52"/>
    <mergeCell ref="R52:S52"/>
    <mergeCell ref="T52:U52"/>
    <mergeCell ref="V52:Y52"/>
    <mergeCell ref="O53:Q53"/>
    <mergeCell ref="R53:S53"/>
    <mergeCell ref="T53:U53"/>
    <mergeCell ref="V53:Y53"/>
    <mergeCell ref="O54:Q54"/>
    <mergeCell ref="R54:S54"/>
    <mergeCell ref="T54:U54"/>
    <mergeCell ref="V54:Y54"/>
    <mergeCell ref="O55:Q55"/>
    <mergeCell ref="R55:S55"/>
    <mergeCell ref="T55:U55"/>
    <mergeCell ref="V55:Y55"/>
    <mergeCell ref="O56:Q56"/>
    <mergeCell ref="R56:S56"/>
    <mergeCell ref="T56:U56"/>
    <mergeCell ref="V56:Y56"/>
    <mergeCell ref="O57:Q57"/>
    <mergeCell ref="R57:S57"/>
    <mergeCell ref="T57:U57"/>
    <mergeCell ref="V57:Y57"/>
    <mergeCell ref="A58:Y58"/>
  </mergeCells>
  <conditionalFormatting sqref="W8">
    <cfRule type="expression" priority="2" aboveAverage="0" equalAverage="0" bottom="0" percent="0" rank="0" text="" dxfId="0">
      <formula>LEFT(W8,1)="▲"</formula>
    </cfRule>
    <cfRule type="expression" priority="3" aboveAverage="0" equalAverage="0" bottom="0" percent="0" rank="0" text="" dxfId="1">
      <formula>LEFT(W8,1)="▼"</formula>
    </cfRule>
  </conditionalFormatting>
  <conditionalFormatting sqref="X44:X49">
    <cfRule type="cellIs" priority="4" operator="equal" aboveAverage="0" equalAverage="0" bottom="0" percent="0" rank="0" text="" dxfId="2">
      <formula>"OK"</formula>
    </cfRule>
    <cfRule type="cellIs" priority="5" operator="equal" aboveAverage="0" equalAverage="0" bottom="0" percent="0" rank="0" text="" dxfId="3">
      <formula>"Hedef üstü"</formula>
    </cfRule>
  </conditionalFormatting>
  <dataValidations count="1">
    <dataValidation allowBlank="false" errorStyle="stop" operator="between" showDropDown="false" showErrorMessage="false" showInputMessage="false" sqref="O4" type="list">
      <formula1>Listeler!$A$5:$A$20</formula1>
      <formula2>0</formula2>
    </dataValidation>
  </dataValidations>
  <hyperlinks>
    <hyperlink ref="B3" location="'Dashboard'!A1" display="Dashboard"/>
    <hyperlink ref="D3" location="'Personel'!A1" display="·  Personel"/>
    <hyperlink ref="F3" location="'Aylık Devamsızlık'!A1" display="·  Aylık Devamsızlık"/>
    <hyperlink ref="H3" location="'Listeler'!A1" display="·  Listeler"/>
    <hyperlink ref="J3" location="'Nasıl kullanılır'!A1" display="·  Nasıl kullanılır"/>
  </hyperlink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&amp;K64748bTAKMOS · takmoserp.com&amp;C&amp;8 &amp;K64748bÖrnek veriler kurgusaldır&amp;R&amp;8 &amp;K64748bSayfa 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2"/>
    <col collapsed="false" customWidth="true" hidden="false" outlineLevel="0" max="3" min="3" style="0" width="14"/>
    <col collapsed="false" customWidth="true" hidden="false" outlineLevel="0" max="4" min="4" style="0" width="18"/>
    <col collapsed="false" customWidth="true" hidden="false" outlineLevel="0" max="6" min="5" style="0" width="12"/>
    <col collapsed="false" customWidth="true" hidden="false" outlineLevel="0" max="7" min="7" style="0" width="26"/>
    <col collapsed="false" customWidth="true" hidden="false" outlineLevel="0" max="8" min="8" style="0" width="10"/>
    <col collapsed="false" customWidth="true" hidden="false" outlineLevel="0" max="9" min="9" style="0" width="9"/>
    <col collapsed="false" customWidth="true" hidden="false" outlineLevel="0" max="10" min="10" style="0" width="11"/>
  </cols>
  <sheetData>
    <row r="1" customFormat="false" ht="33.75" hidden="false" customHeight="true" outlineLevel="0" collapsed="false">
      <c r="A1" s="20" t="s">
        <v>58</v>
      </c>
      <c r="B1" s="20"/>
      <c r="C1" s="20"/>
      <c r="D1" s="20"/>
      <c r="E1" s="20"/>
      <c r="F1" s="20"/>
      <c r="G1" s="20"/>
      <c r="H1" s="20"/>
      <c r="I1" s="20"/>
      <c r="J1" s="20"/>
    </row>
    <row r="2" customFormat="false" ht="19.5" hidden="false" customHeight="true" outlineLevel="0" collapsed="false">
      <c r="A2" s="22" t="s">
        <v>59</v>
      </c>
      <c r="B2" s="22"/>
      <c r="C2" s="22"/>
      <c r="D2" s="22"/>
      <c r="E2" s="22"/>
      <c r="F2" s="22"/>
      <c r="G2" s="22"/>
      <c r="H2" s="22"/>
      <c r="I2" s="22"/>
      <c r="J2" s="22"/>
    </row>
    <row r="3" customFormat="false" ht="15" hidden="false" customHeight="false" outlineLevel="0" collapsed="false">
      <c r="A3" s="48" t="s">
        <v>31</v>
      </c>
      <c r="B3" s="49" t="s">
        <v>32</v>
      </c>
      <c r="C3" s="48" t="s">
        <v>33</v>
      </c>
      <c r="D3" s="48" t="s">
        <v>34</v>
      </c>
      <c r="E3" s="48" t="s">
        <v>35</v>
      </c>
      <c r="H3" s="50" t="s">
        <v>38</v>
      </c>
      <c r="I3" s="51" t="n">
        <f aca="false">Listeler!$E$5</f>
        <v>46323</v>
      </c>
      <c r="J3" s="51"/>
    </row>
    <row r="4" customFormat="false" ht="15" hidden="false" customHeight="false" outlineLevel="0" collapsed="false">
      <c r="A4" s="52" t="s">
        <v>60</v>
      </c>
    </row>
    <row r="5" customFormat="false" ht="30" hidden="false" customHeight="true" outlineLevel="0" collapsed="false">
      <c r="A5" s="41" t="s">
        <v>61</v>
      </c>
      <c r="B5" s="41" t="s">
        <v>54</v>
      </c>
      <c r="C5" s="41" t="s">
        <v>49</v>
      </c>
      <c r="D5" s="41" t="s">
        <v>62</v>
      </c>
      <c r="E5" s="41" t="s">
        <v>63</v>
      </c>
      <c r="F5" s="41" t="s">
        <v>64</v>
      </c>
      <c r="G5" s="41" t="s">
        <v>65</v>
      </c>
      <c r="H5" s="41" t="s">
        <v>52</v>
      </c>
      <c r="I5" s="41" t="s">
        <v>66</v>
      </c>
      <c r="J5" s="41" t="s">
        <v>67</v>
      </c>
    </row>
    <row r="6" customFormat="false" ht="15" hidden="false" customHeight="false" outlineLevel="0" collapsed="false">
      <c r="A6" s="53" t="s">
        <v>68</v>
      </c>
      <c r="B6" s="54" t="s">
        <v>69</v>
      </c>
      <c r="C6" s="54" t="s">
        <v>70</v>
      </c>
      <c r="D6" s="54" t="s">
        <v>71</v>
      </c>
      <c r="E6" s="55" t="n">
        <v>41252</v>
      </c>
      <c r="F6" s="55"/>
      <c r="G6" s="54"/>
      <c r="H6" s="56" t="str">
        <f aca="false">IF(A6="","",IF(F6="","Aktif","Ayrıldı"))</f>
        <v>Aktif</v>
      </c>
      <c r="I6" s="57" t="n">
        <f aca="false">IF(E6="","",(IF(F6="",Listeler!$E$5,F6)-E6)/365.25)</f>
        <v>13.8836413415469</v>
      </c>
      <c r="J6" s="58" t="str">
        <f aca="false">IF(I6="","",IF(I6&lt;1,"0–1 yıl",IF(I6&lt;3,"1–3 yıl",IF(I6&lt;5,"3–5 yıl",IF(I6&lt;10,"5–10 yıl","10+ yıl")))))</f>
        <v>10+ yıl</v>
      </c>
    </row>
    <row r="7" customFormat="false" ht="15" hidden="false" customHeight="false" outlineLevel="0" collapsed="false">
      <c r="A7" s="53" t="s">
        <v>72</v>
      </c>
      <c r="B7" s="54" t="s">
        <v>73</v>
      </c>
      <c r="C7" s="54" t="s">
        <v>74</v>
      </c>
      <c r="D7" s="54" t="s">
        <v>75</v>
      </c>
      <c r="E7" s="55" t="n">
        <v>46009</v>
      </c>
      <c r="F7" s="55" t="n">
        <v>46205</v>
      </c>
      <c r="G7" s="54" t="s">
        <v>76</v>
      </c>
      <c r="H7" s="56" t="str">
        <f aca="false">IF(A7="","",IF(F7="","Aktif","Ayrıldı"))</f>
        <v>Ayrıldı</v>
      </c>
      <c r="I7" s="57" t="n">
        <f aca="false">IF(E7="","",(IF(F7="",Listeler!$E$5,F7)-E7)/365.25)</f>
        <v>0.536618754277892</v>
      </c>
      <c r="J7" s="58" t="str">
        <f aca="false">IF(I7="","",IF(I7&lt;1,"0–1 yıl",IF(I7&lt;3,"1–3 yıl",IF(I7&lt;5,"3–5 yıl",IF(I7&lt;10,"5–10 yıl","10+ yıl")))))</f>
        <v>0–1 yıl</v>
      </c>
    </row>
    <row r="8" customFormat="false" ht="15" hidden="false" customHeight="false" outlineLevel="0" collapsed="false">
      <c r="A8" s="53" t="s">
        <v>77</v>
      </c>
      <c r="B8" s="54" t="s">
        <v>78</v>
      </c>
      <c r="C8" s="54" t="s">
        <v>79</v>
      </c>
      <c r="D8" s="54" t="s">
        <v>80</v>
      </c>
      <c r="E8" s="55" t="n">
        <v>45675</v>
      </c>
      <c r="F8" s="55" t="n">
        <v>46279</v>
      </c>
      <c r="G8" s="54" t="s">
        <v>76</v>
      </c>
      <c r="H8" s="56" t="str">
        <f aca="false">IF(A8="","",IF(F8="","Aktif","Ayrıldı"))</f>
        <v>Ayrıldı</v>
      </c>
      <c r="I8" s="57" t="n">
        <f aca="false">IF(E8="","",(IF(F8="",Listeler!$E$5,F8)-E8)/365.25)</f>
        <v>1.65366187542779</v>
      </c>
      <c r="J8" s="58" t="str">
        <f aca="false">IF(I8="","",IF(I8&lt;1,"0–1 yıl",IF(I8&lt;3,"1–3 yıl",IF(I8&lt;5,"3–5 yıl",IF(I8&lt;10,"5–10 yıl","10+ yıl")))))</f>
        <v>1–3 yıl</v>
      </c>
    </row>
    <row r="9" customFormat="false" ht="15" hidden="false" customHeight="false" outlineLevel="0" collapsed="false">
      <c r="A9" s="53" t="s">
        <v>81</v>
      </c>
      <c r="B9" s="54" t="s">
        <v>82</v>
      </c>
      <c r="C9" s="54" t="s">
        <v>79</v>
      </c>
      <c r="D9" s="54" t="s">
        <v>83</v>
      </c>
      <c r="E9" s="55" t="n">
        <v>40991</v>
      </c>
      <c r="F9" s="55"/>
      <c r="G9" s="54"/>
      <c r="H9" s="56" t="str">
        <f aca="false">IF(A9="","",IF(F9="","Aktif","Ayrıldı"))</f>
        <v>Aktif</v>
      </c>
      <c r="I9" s="57" t="n">
        <f aca="false">IF(E9="","",(IF(F9="",Listeler!$E$5,F9)-E9)/365.25)</f>
        <v>14.5982203969884</v>
      </c>
      <c r="J9" s="58" t="str">
        <f aca="false">IF(I9="","",IF(I9&lt;1,"0–1 yıl",IF(I9&lt;3,"1–3 yıl",IF(I9&lt;5,"3–5 yıl",IF(I9&lt;10,"5–10 yıl","10+ yıl")))))</f>
        <v>10+ yıl</v>
      </c>
    </row>
    <row r="10" customFormat="false" ht="15" hidden="false" customHeight="false" outlineLevel="0" collapsed="false">
      <c r="A10" s="53" t="s">
        <v>84</v>
      </c>
      <c r="B10" s="54" t="s">
        <v>85</v>
      </c>
      <c r="C10" s="54" t="s">
        <v>79</v>
      </c>
      <c r="D10" s="54" t="s">
        <v>80</v>
      </c>
      <c r="E10" s="55" t="n">
        <v>46177</v>
      </c>
      <c r="F10" s="55" t="n">
        <v>46185</v>
      </c>
      <c r="G10" s="54" t="s">
        <v>86</v>
      </c>
      <c r="H10" s="56" t="str">
        <f aca="false">IF(A10="","",IF(F10="","Aktif","Ayrıldı"))</f>
        <v>Ayrıldı</v>
      </c>
      <c r="I10" s="57" t="n">
        <f aca="false">IF(E10="","",(IF(F10="",Listeler!$E$5,F10)-E10)/365.25)</f>
        <v>0.0219028062970568</v>
      </c>
      <c r="J10" s="58" t="str">
        <f aca="false">IF(I10="","",IF(I10&lt;1,"0–1 yıl",IF(I10&lt;3,"1–3 yıl",IF(I10&lt;5,"3–5 yıl",IF(I10&lt;10,"5–10 yıl","10+ yıl")))))</f>
        <v>0–1 yıl</v>
      </c>
    </row>
    <row r="11" customFormat="false" ht="15" hidden="false" customHeight="false" outlineLevel="0" collapsed="false">
      <c r="A11" s="53" t="s">
        <v>87</v>
      </c>
      <c r="B11" s="54" t="s">
        <v>88</v>
      </c>
      <c r="C11" s="54" t="s">
        <v>79</v>
      </c>
      <c r="D11" s="54" t="s">
        <v>83</v>
      </c>
      <c r="E11" s="55" t="n">
        <v>41258</v>
      </c>
      <c r="F11" s="55"/>
      <c r="G11" s="54"/>
      <c r="H11" s="56" t="str">
        <f aca="false">IF(A11="","",IF(F11="","Aktif","Ayrıldı"))</f>
        <v>Aktif</v>
      </c>
      <c r="I11" s="57" t="n">
        <f aca="false">IF(E11="","",(IF(F11="",Listeler!$E$5,F11)-E11)/365.25)</f>
        <v>13.8672142368241</v>
      </c>
      <c r="J11" s="58" t="str">
        <f aca="false">IF(I11="","",IF(I11&lt;1,"0–1 yıl",IF(I11&lt;3,"1–3 yıl",IF(I11&lt;5,"3–5 yıl",IF(I11&lt;10,"5–10 yıl","10+ yıl")))))</f>
        <v>10+ yıl</v>
      </c>
    </row>
    <row r="12" customFormat="false" ht="15" hidden="false" customHeight="false" outlineLevel="0" collapsed="false">
      <c r="A12" s="53" t="s">
        <v>89</v>
      </c>
      <c r="B12" s="54" t="s">
        <v>90</v>
      </c>
      <c r="C12" s="54" t="s">
        <v>79</v>
      </c>
      <c r="D12" s="54" t="s">
        <v>83</v>
      </c>
      <c r="E12" s="55" t="n">
        <v>44155</v>
      </c>
      <c r="F12" s="55"/>
      <c r="G12" s="54"/>
      <c r="H12" s="56" t="str">
        <f aca="false">IF(A12="","",IF(F12="","Aktif","Ayrıldı"))</f>
        <v>Aktif</v>
      </c>
      <c r="I12" s="57" t="n">
        <f aca="false">IF(E12="","",(IF(F12="",Listeler!$E$5,F12)-E12)/365.25)</f>
        <v>5.9356605065024</v>
      </c>
      <c r="J12" s="58" t="str">
        <f aca="false">IF(I12="","",IF(I12&lt;1,"0–1 yıl",IF(I12&lt;3,"1–3 yıl",IF(I12&lt;5,"3–5 yıl",IF(I12&lt;10,"5–10 yıl","10+ yıl")))))</f>
        <v>5–10 yıl</v>
      </c>
    </row>
    <row r="13" customFormat="false" ht="15" hidden="false" customHeight="false" outlineLevel="0" collapsed="false">
      <c r="A13" s="53" t="s">
        <v>91</v>
      </c>
      <c r="B13" s="54" t="s">
        <v>92</v>
      </c>
      <c r="C13" s="54" t="s">
        <v>70</v>
      </c>
      <c r="D13" s="54" t="s">
        <v>71</v>
      </c>
      <c r="E13" s="55" t="n">
        <v>46055</v>
      </c>
      <c r="F13" s="55"/>
      <c r="G13" s="54"/>
      <c r="H13" s="56" t="str">
        <f aca="false">IF(A13="","",IF(F13="","Aktif","Ayrıldı"))</f>
        <v>Aktif</v>
      </c>
      <c r="I13" s="57" t="n">
        <f aca="false">IF(E13="","",(IF(F13="",Listeler!$E$5,F13)-E13)/365.25)</f>
        <v>0.733744010951403</v>
      </c>
      <c r="J13" s="58" t="str">
        <f aca="false">IF(I13="","",IF(I13&lt;1,"0–1 yıl",IF(I13&lt;3,"1–3 yıl",IF(I13&lt;5,"3–5 yıl",IF(I13&lt;10,"5–10 yıl","10+ yıl")))))</f>
        <v>0–1 yıl</v>
      </c>
    </row>
    <row r="14" customFormat="false" ht="15" hidden="false" customHeight="false" outlineLevel="0" collapsed="false">
      <c r="A14" s="53" t="s">
        <v>93</v>
      </c>
      <c r="B14" s="54" t="s">
        <v>94</v>
      </c>
      <c r="C14" s="54" t="s">
        <v>95</v>
      </c>
      <c r="D14" s="54" t="s">
        <v>96</v>
      </c>
      <c r="E14" s="55" t="n">
        <v>43509</v>
      </c>
      <c r="F14" s="55"/>
      <c r="G14" s="54"/>
      <c r="H14" s="56" t="str">
        <f aca="false">IF(A14="","",IF(F14="","Aktif","Ayrıldı"))</f>
        <v>Aktif</v>
      </c>
      <c r="I14" s="57" t="n">
        <f aca="false">IF(E14="","",(IF(F14="",Listeler!$E$5,F14)-E14)/365.25)</f>
        <v>7.70431211498973</v>
      </c>
      <c r="J14" s="58" t="str">
        <f aca="false">IF(I14="","",IF(I14&lt;1,"0–1 yıl",IF(I14&lt;3,"1–3 yıl",IF(I14&lt;5,"3–5 yıl",IF(I14&lt;10,"5–10 yıl","10+ yıl")))))</f>
        <v>5–10 yıl</v>
      </c>
    </row>
    <row r="15" customFormat="false" ht="15" hidden="false" customHeight="false" outlineLevel="0" collapsed="false">
      <c r="A15" s="53" t="s">
        <v>97</v>
      </c>
      <c r="B15" s="54" t="s">
        <v>98</v>
      </c>
      <c r="C15" s="54" t="s">
        <v>79</v>
      </c>
      <c r="D15" s="54" t="s">
        <v>80</v>
      </c>
      <c r="E15" s="55" t="n">
        <v>44308</v>
      </c>
      <c r="F15" s="55"/>
      <c r="G15" s="54"/>
      <c r="H15" s="56" t="str">
        <f aca="false">IF(A15="","",IF(F15="","Aktif","Ayrıldı"))</f>
        <v>Aktif</v>
      </c>
      <c r="I15" s="57" t="n">
        <f aca="false">IF(E15="","",(IF(F15="",Listeler!$E$5,F15)-E15)/365.25)</f>
        <v>5.51676933607118</v>
      </c>
      <c r="J15" s="58" t="str">
        <f aca="false">IF(I15="","",IF(I15&lt;1,"0–1 yıl",IF(I15&lt;3,"1–3 yıl",IF(I15&lt;5,"3–5 yıl",IF(I15&lt;10,"5–10 yıl","10+ yıl")))))</f>
        <v>5–10 yıl</v>
      </c>
    </row>
    <row r="16" customFormat="false" ht="15" hidden="false" customHeight="false" outlineLevel="0" collapsed="false">
      <c r="A16" s="53" t="s">
        <v>99</v>
      </c>
      <c r="B16" s="54" t="s">
        <v>100</v>
      </c>
      <c r="C16" s="54" t="s">
        <v>70</v>
      </c>
      <c r="D16" s="54" t="s">
        <v>71</v>
      </c>
      <c r="E16" s="55" t="n">
        <v>45967</v>
      </c>
      <c r="F16" s="55"/>
      <c r="G16" s="54"/>
      <c r="H16" s="56" t="str">
        <f aca="false">IF(A16="","",IF(F16="","Aktif","Ayrıldı"))</f>
        <v>Aktif</v>
      </c>
      <c r="I16" s="57" t="n">
        <f aca="false">IF(E16="","",(IF(F16="",Listeler!$E$5,F16)-E16)/365.25)</f>
        <v>0.974674880219028</v>
      </c>
      <c r="J16" s="58" t="str">
        <f aca="false">IF(I16="","",IF(I16&lt;1,"0–1 yıl",IF(I16&lt;3,"1–3 yıl",IF(I16&lt;5,"3–5 yıl",IF(I16&lt;10,"5–10 yıl","10+ yıl")))))</f>
        <v>0–1 yıl</v>
      </c>
    </row>
    <row r="17" customFormat="false" ht="15" hidden="false" customHeight="false" outlineLevel="0" collapsed="false">
      <c r="A17" s="53" t="s">
        <v>101</v>
      </c>
      <c r="B17" s="54" t="s">
        <v>102</v>
      </c>
      <c r="C17" s="54" t="s">
        <v>79</v>
      </c>
      <c r="D17" s="54" t="s">
        <v>71</v>
      </c>
      <c r="E17" s="55" t="n">
        <v>44702</v>
      </c>
      <c r="F17" s="55"/>
      <c r="G17" s="54"/>
      <c r="H17" s="56" t="str">
        <f aca="false">IF(A17="","",IF(F17="","Aktif","Ayrıldı"))</f>
        <v>Aktif</v>
      </c>
      <c r="I17" s="57" t="n">
        <f aca="false">IF(E17="","",(IF(F17="",Listeler!$E$5,F17)-E17)/365.25)</f>
        <v>4.43805612594114</v>
      </c>
      <c r="J17" s="58" t="str">
        <f aca="false">IF(I17="","",IF(I17&lt;1,"0–1 yıl",IF(I17&lt;3,"1–3 yıl",IF(I17&lt;5,"3–5 yıl",IF(I17&lt;10,"5–10 yıl","10+ yıl")))))</f>
        <v>3–5 yıl</v>
      </c>
    </row>
    <row r="18" customFormat="false" ht="15" hidden="false" customHeight="false" outlineLevel="0" collapsed="false">
      <c r="A18" s="53" t="s">
        <v>103</v>
      </c>
      <c r="B18" s="54" t="s">
        <v>104</v>
      </c>
      <c r="C18" s="54" t="s">
        <v>74</v>
      </c>
      <c r="D18" s="54" t="s">
        <v>105</v>
      </c>
      <c r="E18" s="55" t="n">
        <v>46030</v>
      </c>
      <c r="F18" s="55"/>
      <c r="G18" s="54"/>
      <c r="H18" s="56" t="str">
        <f aca="false">IF(A18="","",IF(F18="","Aktif","Ayrıldı"))</f>
        <v>Aktif</v>
      </c>
      <c r="I18" s="57" t="n">
        <f aca="false">IF(E18="","",(IF(F18="",Listeler!$E$5,F18)-E18)/365.25)</f>
        <v>0.802190280629706</v>
      </c>
      <c r="J18" s="58" t="str">
        <f aca="false">IF(I18="","",IF(I18&lt;1,"0–1 yıl",IF(I18&lt;3,"1–3 yıl",IF(I18&lt;5,"3–5 yıl",IF(I18&lt;10,"5–10 yıl","10+ yıl")))))</f>
        <v>0–1 yıl</v>
      </c>
    </row>
    <row r="19" customFormat="false" ht="15" hidden="false" customHeight="false" outlineLevel="0" collapsed="false">
      <c r="A19" s="53" t="s">
        <v>106</v>
      </c>
      <c r="B19" s="54" t="s">
        <v>107</v>
      </c>
      <c r="C19" s="54" t="s">
        <v>70</v>
      </c>
      <c r="D19" s="54" t="s">
        <v>71</v>
      </c>
      <c r="E19" s="55" t="n">
        <v>42113</v>
      </c>
      <c r="F19" s="55"/>
      <c r="G19" s="54"/>
      <c r="H19" s="56" t="str">
        <f aca="false">IF(A19="","",IF(F19="","Aktif","Ayrıldı"))</f>
        <v>Aktif</v>
      </c>
      <c r="I19" s="57" t="n">
        <f aca="false">IF(E19="","",(IF(F19="",Listeler!$E$5,F19)-E19)/365.25)</f>
        <v>11.5263518138261</v>
      </c>
      <c r="J19" s="58" t="str">
        <f aca="false">IF(I19="","",IF(I19&lt;1,"0–1 yıl",IF(I19&lt;3,"1–3 yıl",IF(I19&lt;5,"3–5 yıl",IF(I19&lt;10,"5–10 yıl","10+ yıl")))))</f>
        <v>10+ yıl</v>
      </c>
    </row>
    <row r="20" customFormat="false" ht="15" hidden="false" customHeight="false" outlineLevel="0" collapsed="false">
      <c r="A20" s="53" t="s">
        <v>108</v>
      </c>
      <c r="B20" s="54" t="s">
        <v>109</v>
      </c>
      <c r="C20" s="54" t="s">
        <v>79</v>
      </c>
      <c r="D20" s="54" t="s">
        <v>83</v>
      </c>
      <c r="E20" s="55" t="n">
        <v>45128</v>
      </c>
      <c r="F20" s="55"/>
      <c r="G20" s="54"/>
      <c r="H20" s="56" t="str">
        <f aca="false">IF(A20="","",IF(F20="","Aktif","Ayrıldı"))</f>
        <v>Aktif</v>
      </c>
      <c r="I20" s="57" t="n">
        <f aca="false">IF(E20="","",(IF(F20="",Listeler!$E$5,F20)-E20)/365.25)</f>
        <v>3.27173169062286</v>
      </c>
      <c r="J20" s="58" t="str">
        <f aca="false">IF(I20="","",IF(I20&lt;1,"0–1 yıl",IF(I20&lt;3,"1–3 yıl",IF(I20&lt;5,"3–5 yıl",IF(I20&lt;10,"5–10 yıl","10+ yıl")))))</f>
        <v>3–5 yıl</v>
      </c>
    </row>
    <row r="21" customFormat="false" ht="15" hidden="false" customHeight="false" outlineLevel="0" collapsed="false">
      <c r="A21" s="53" t="s">
        <v>110</v>
      </c>
      <c r="B21" s="54" t="s">
        <v>111</v>
      </c>
      <c r="C21" s="54" t="s">
        <v>79</v>
      </c>
      <c r="D21" s="54" t="s">
        <v>80</v>
      </c>
      <c r="E21" s="55" t="n">
        <v>46283</v>
      </c>
      <c r="F21" s="55"/>
      <c r="G21" s="54"/>
      <c r="H21" s="56" t="str">
        <f aca="false">IF(A21="","",IF(F21="","Aktif","Ayrıldı"))</f>
        <v>Aktif</v>
      </c>
      <c r="I21" s="57" t="n">
        <f aca="false">IF(E21="","",(IF(F21="",Listeler!$E$5,F21)-E21)/365.25)</f>
        <v>0.109514031485284</v>
      </c>
      <c r="J21" s="58" t="str">
        <f aca="false">IF(I21="","",IF(I21&lt;1,"0–1 yıl",IF(I21&lt;3,"1–3 yıl",IF(I21&lt;5,"3–5 yıl",IF(I21&lt;10,"5–10 yıl","10+ yıl")))))</f>
        <v>0–1 yıl</v>
      </c>
    </row>
    <row r="22" customFormat="false" ht="15" hidden="false" customHeight="false" outlineLevel="0" collapsed="false">
      <c r="A22" s="53" t="s">
        <v>112</v>
      </c>
      <c r="B22" s="54" t="s">
        <v>113</v>
      </c>
      <c r="C22" s="54" t="s">
        <v>70</v>
      </c>
      <c r="D22" s="54" t="s">
        <v>71</v>
      </c>
      <c r="E22" s="55" t="n">
        <v>45850</v>
      </c>
      <c r="F22" s="55" t="n">
        <v>46098</v>
      </c>
      <c r="G22" s="54" t="s">
        <v>114</v>
      </c>
      <c r="H22" s="56" t="str">
        <f aca="false">IF(A22="","",IF(F22="","Aktif","Ayrıldı"))</f>
        <v>Ayrıldı</v>
      </c>
      <c r="I22" s="57" t="n">
        <f aca="false">IF(E22="","",(IF(F22="",Listeler!$E$5,F22)-E22)/365.25)</f>
        <v>0.678986995208761</v>
      </c>
      <c r="J22" s="58" t="str">
        <f aca="false">IF(I22="","",IF(I22&lt;1,"0–1 yıl",IF(I22&lt;3,"1–3 yıl",IF(I22&lt;5,"3–5 yıl",IF(I22&lt;10,"5–10 yıl","10+ yıl")))))</f>
        <v>0–1 yıl</v>
      </c>
    </row>
    <row r="23" customFormat="false" ht="15" hidden="false" customHeight="false" outlineLevel="0" collapsed="false">
      <c r="A23" s="53" t="s">
        <v>115</v>
      </c>
      <c r="B23" s="54" t="s">
        <v>116</v>
      </c>
      <c r="C23" s="54" t="s">
        <v>117</v>
      </c>
      <c r="D23" s="54" t="s">
        <v>118</v>
      </c>
      <c r="E23" s="55" t="n">
        <v>43045</v>
      </c>
      <c r="F23" s="55"/>
      <c r="G23" s="54"/>
      <c r="H23" s="56" t="str">
        <f aca="false">IF(A23="","",IF(F23="","Aktif","Ayrıldı"))</f>
        <v>Aktif</v>
      </c>
      <c r="I23" s="57" t="n">
        <f aca="false">IF(E23="","",(IF(F23="",Listeler!$E$5,F23)-E23)/365.25)</f>
        <v>8.97467488021903</v>
      </c>
      <c r="J23" s="58" t="str">
        <f aca="false">IF(I23="","",IF(I23&lt;1,"0–1 yıl",IF(I23&lt;3,"1–3 yıl",IF(I23&lt;5,"3–5 yıl",IF(I23&lt;10,"5–10 yıl","10+ yıl")))))</f>
        <v>5–10 yıl</v>
      </c>
    </row>
    <row r="24" customFormat="false" ht="15" hidden="false" customHeight="false" outlineLevel="0" collapsed="false">
      <c r="A24" s="53" t="s">
        <v>119</v>
      </c>
      <c r="B24" s="54" t="s">
        <v>120</v>
      </c>
      <c r="C24" s="54" t="s">
        <v>70</v>
      </c>
      <c r="D24" s="54" t="s">
        <v>80</v>
      </c>
      <c r="E24" s="55" t="n">
        <v>44762</v>
      </c>
      <c r="F24" s="55"/>
      <c r="G24" s="54"/>
      <c r="H24" s="56" t="str">
        <f aca="false">IF(A24="","",IF(F24="","Aktif","Ayrıldı"))</f>
        <v>Aktif</v>
      </c>
      <c r="I24" s="57" t="n">
        <f aca="false">IF(E24="","",(IF(F24="",Listeler!$E$5,F24)-E24)/365.25)</f>
        <v>4.27378507871321</v>
      </c>
      <c r="J24" s="58" t="str">
        <f aca="false">IF(I24="","",IF(I24&lt;1,"0–1 yıl",IF(I24&lt;3,"1–3 yıl",IF(I24&lt;5,"3–5 yıl",IF(I24&lt;10,"5–10 yıl","10+ yıl")))))</f>
        <v>3–5 yıl</v>
      </c>
    </row>
    <row r="25" customFormat="false" ht="15" hidden="false" customHeight="false" outlineLevel="0" collapsed="false">
      <c r="A25" s="53" t="s">
        <v>121</v>
      </c>
      <c r="B25" s="54" t="s">
        <v>122</v>
      </c>
      <c r="C25" s="54" t="s">
        <v>79</v>
      </c>
      <c r="D25" s="54" t="s">
        <v>80</v>
      </c>
      <c r="E25" s="55" t="n">
        <v>45313</v>
      </c>
      <c r="F25" s="55"/>
      <c r="G25" s="54"/>
      <c r="H25" s="56" t="str">
        <f aca="false">IF(A25="","",IF(F25="","Aktif","Ayrıldı"))</f>
        <v>Aktif</v>
      </c>
      <c r="I25" s="57" t="n">
        <f aca="false">IF(E25="","",(IF(F25="",Listeler!$E$5,F25)-E25)/365.25)</f>
        <v>2.76522929500342</v>
      </c>
      <c r="J25" s="58" t="str">
        <f aca="false">IF(I25="","",IF(I25&lt;1,"0–1 yıl",IF(I25&lt;3,"1–3 yıl",IF(I25&lt;5,"3–5 yıl",IF(I25&lt;10,"5–10 yıl","10+ yıl")))))</f>
        <v>1–3 yıl</v>
      </c>
    </row>
    <row r="26" customFormat="false" ht="15" hidden="false" customHeight="false" outlineLevel="0" collapsed="false">
      <c r="A26" s="53" t="s">
        <v>123</v>
      </c>
      <c r="B26" s="54" t="s">
        <v>124</v>
      </c>
      <c r="C26" s="54" t="s">
        <v>117</v>
      </c>
      <c r="D26" s="54" t="s">
        <v>125</v>
      </c>
      <c r="E26" s="55" t="n">
        <v>46167</v>
      </c>
      <c r="F26" s="55"/>
      <c r="G26" s="54"/>
      <c r="H26" s="56" t="str">
        <f aca="false">IF(A26="","",IF(F26="","Aktif","Ayrıldı"))</f>
        <v>Aktif</v>
      </c>
      <c r="I26" s="57" t="n">
        <f aca="false">IF(E26="","",(IF(F26="",Listeler!$E$5,F26)-E26)/365.25)</f>
        <v>0.427104722792608</v>
      </c>
      <c r="J26" s="58" t="str">
        <f aca="false">IF(I26="","",IF(I26&lt;1,"0–1 yıl",IF(I26&lt;3,"1–3 yıl",IF(I26&lt;5,"3–5 yıl",IF(I26&lt;10,"5–10 yıl","10+ yıl")))))</f>
        <v>0–1 yıl</v>
      </c>
    </row>
    <row r="27" customFormat="false" ht="15" hidden="false" customHeight="false" outlineLevel="0" collapsed="false">
      <c r="A27" s="53" t="s">
        <v>126</v>
      </c>
      <c r="B27" s="54" t="s">
        <v>127</v>
      </c>
      <c r="C27" s="54" t="s">
        <v>79</v>
      </c>
      <c r="D27" s="54" t="s">
        <v>80</v>
      </c>
      <c r="E27" s="55" t="n">
        <v>42948</v>
      </c>
      <c r="F27" s="55"/>
      <c r="G27" s="54"/>
      <c r="H27" s="56" t="str">
        <f aca="false">IF(A27="","",IF(F27="","Aktif","Ayrıldı"))</f>
        <v>Aktif</v>
      </c>
      <c r="I27" s="57" t="n">
        <f aca="false">IF(E27="","",(IF(F27="",Listeler!$E$5,F27)-E27)/365.25)</f>
        <v>9.24024640657084</v>
      </c>
      <c r="J27" s="58" t="str">
        <f aca="false">IF(I27="","",IF(I27&lt;1,"0–1 yıl",IF(I27&lt;3,"1–3 yıl",IF(I27&lt;5,"3–5 yıl",IF(I27&lt;10,"5–10 yıl","10+ yıl")))))</f>
        <v>5–10 yıl</v>
      </c>
    </row>
    <row r="28" customFormat="false" ht="15" hidden="false" customHeight="false" outlineLevel="0" collapsed="false">
      <c r="A28" s="53" t="s">
        <v>128</v>
      </c>
      <c r="B28" s="54" t="s">
        <v>129</v>
      </c>
      <c r="C28" s="54" t="s">
        <v>79</v>
      </c>
      <c r="D28" s="54" t="s">
        <v>80</v>
      </c>
      <c r="E28" s="55" t="n">
        <v>45368</v>
      </c>
      <c r="F28" s="55"/>
      <c r="G28" s="54"/>
      <c r="H28" s="56" t="str">
        <f aca="false">IF(A28="","",IF(F28="","Aktif","Ayrıldı"))</f>
        <v>Aktif</v>
      </c>
      <c r="I28" s="57" t="n">
        <f aca="false">IF(E28="","",(IF(F28="",Listeler!$E$5,F28)-E28)/365.25)</f>
        <v>2.61464750171116</v>
      </c>
      <c r="J28" s="58" t="str">
        <f aca="false">IF(I28="","",IF(I28&lt;1,"0–1 yıl",IF(I28&lt;3,"1–3 yıl",IF(I28&lt;5,"3–5 yıl",IF(I28&lt;10,"5–10 yıl","10+ yıl")))))</f>
        <v>1–3 yıl</v>
      </c>
    </row>
    <row r="29" customFormat="false" ht="15" hidden="false" customHeight="false" outlineLevel="0" collapsed="false">
      <c r="A29" s="53" t="s">
        <v>130</v>
      </c>
      <c r="B29" s="54" t="s">
        <v>131</v>
      </c>
      <c r="C29" s="54" t="s">
        <v>79</v>
      </c>
      <c r="D29" s="54" t="s">
        <v>80</v>
      </c>
      <c r="E29" s="55" t="n">
        <v>45920</v>
      </c>
      <c r="F29" s="55" t="n">
        <v>46198</v>
      </c>
      <c r="G29" s="54" t="s">
        <v>76</v>
      </c>
      <c r="H29" s="56" t="str">
        <f aca="false">IF(A29="","",IF(F29="","Aktif","Ayrıldı"))</f>
        <v>Ayrıldı</v>
      </c>
      <c r="I29" s="57" t="n">
        <f aca="false">IF(E29="","",(IF(F29="",Listeler!$E$5,F29)-E29)/365.25)</f>
        <v>0.761122518822724</v>
      </c>
      <c r="J29" s="58" t="str">
        <f aca="false">IF(I29="","",IF(I29&lt;1,"0–1 yıl",IF(I29&lt;3,"1–3 yıl",IF(I29&lt;5,"3–5 yıl",IF(I29&lt;10,"5–10 yıl","10+ yıl")))))</f>
        <v>0–1 yıl</v>
      </c>
    </row>
    <row r="30" customFormat="false" ht="15" hidden="false" customHeight="false" outlineLevel="0" collapsed="false">
      <c r="A30" s="53" t="s">
        <v>132</v>
      </c>
      <c r="B30" s="54" t="s">
        <v>133</v>
      </c>
      <c r="C30" s="54" t="s">
        <v>117</v>
      </c>
      <c r="D30" s="54" t="s">
        <v>125</v>
      </c>
      <c r="E30" s="55" t="n">
        <v>45824</v>
      </c>
      <c r="F30" s="55" t="n">
        <v>46200</v>
      </c>
      <c r="G30" s="54" t="s">
        <v>86</v>
      </c>
      <c r="H30" s="56" t="str">
        <f aca="false">IF(A30="","",IF(F30="","Aktif","Ayrıldı"))</f>
        <v>Ayrıldı</v>
      </c>
      <c r="I30" s="57" t="n">
        <f aca="false">IF(E30="","",(IF(F30="",Listeler!$E$5,F30)-E30)/365.25)</f>
        <v>1.02943189596167</v>
      </c>
      <c r="J30" s="58" t="str">
        <f aca="false">IF(I30="","",IF(I30&lt;1,"0–1 yıl",IF(I30&lt;3,"1–3 yıl",IF(I30&lt;5,"3–5 yıl",IF(I30&lt;10,"5–10 yıl","10+ yıl")))))</f>
        <v>1–3 yıl</v>
      </c>
    </row>
    <row r="31" customFormat="false" ht="15" hidden="false" customHeight="false" outlineLevel="0" collapsed="false">
      <c r="A31" s="53" t="s">
        <v>134</v>
      </c>
      <c r="B31" s="54" t="s">
        <v>135</v>
      </c>
      <c r="C31" s="54" t="s">
        <v>79</v>
      </c>
      <c r="D31" s="54" t="s">
        <v>71</v>
      </c>
      <c r="E31" s="55" t="n">
        <v>45691</v>
      </c>
      <c r="F31" s="55"/>
      <c r="G31" s="54"/>
      <c r="H31" s="56" t="str">
        <f aca="false">IF(A31="","",IF(F31="","Aktif","Ayrıldı"))</f>
        <v>Aktif</v>
      </c>
      <c r="I31" s="57" t="n">
        <f aca="false">IF(E31="","",(IF(F31="",Listeler!$E$5,F31)-E31)/365.25)</f>
        <v>1.73032169746749</v>
      </c>
      <c r="J31" s="58" t="str">
        <f aca="false">IF(I31="","",IF(I31&lt;1,"0–1 yıl",IF(I31&lt;3,"1–3 yıl",IF(I31&lt;5,"3–5 yıl",IF(I31&lt;10,"5–10 yıl","10+ yıl")))))</f>
        <v>1–3 yıl</v>
      </c>
    </row>
    <row r="32" customFormat="false" ht="15" hidden="false" customHeight="false" outlineLevel="0" collapsed="false">
      <c r="A32" s="53" t="s">
        <v>136</v>
      </c>
      <c r="B32" s="54" t="s">
        <v>137</v>
      </c>
      <c r="C32" s="54" t="s">
        <v>95</v>
      </c>
      <c r="D32" s="54" t="s">
        <v>96</v>
      </c>
      <c r="E32" s="55" t="n">
        <v>45356</v>
      </c>
      <c r="F32" s="55"/>
      <c r="G32" s="54"/>
      <c r="H32" s="56" t="str">
        <f aca="false">IF(A32="","",IF(F32="","Aktif","Ayrıldı"))</f>
        <v>Aktif</v>
      </c>
      <c r="I32" s="57" t="n">
        <f aca="false">IF(E32="","",(IF(F32="",Listeler!$E$5,F32)-E32)/365.25)</f>
        <v>2.64750171115674</v>
      </c>
      <c r="J32" s="58" t="str">
        <f aca="false">IF(I32="","",IF(I32&lt;1,"0–1 yıl",IF(I32&lt;3,"1–3 yıl",IF(I32&lt;5,"3–5 yıl",IF(I32&lt;10,"5–10 yıl","10+ yıl")))))</f>
        <v>1–3 yıl</v>
      </c>
    </row>
    <row r="33" customFormat="false" ht="15" hidden="false" customHeight="false" outlineLevel="0" collapsed="false">
      <c r="A33" s="53" t="s">
        <v>138</v>
      </c>
      <c r="B33" s="54" t="s">
        <v>139</v>
      </c>
      <c r="C33" s="54" t="s">
        <v>79</v>
      </c>
      <c r="D33" s="54" t="s">
        <v>80</v>
      </c>
      <c r="E33" s="55" t="n">
        <v>45845</v>
      </c>
      <c r="F33" s="55"/>
      <c r="G33" s="54"/>
      <c r="H33" s="56" t="str">
        <f aca="false">IF(A33="","",IF(F33="","Aktif","Ayrıldı"))</f>
        <v>Aktif</v>
      </c>
      <c r="I33" s="57" t="n">
        <f aca="false">IF(E33="","",(IF(F33="",Listeler!$E$5,F33)-E33)/365.25)</f>
        <v>1.30869267624914</v>
      </c>
      <c r="J33" s="58" t="str">
        <f aca="false">IF(I33="","",IF(I33&lt;1,"0–1 yıl",IF(I33&lt;3,"1–3 yıl",IF(I33&lt;5,"3–5 yıl",IF(I33&lt;10,"5–10 yıl","10+ yıl")))))</f>
        <v>1–3 yıl</v>
      </c>
    </row>
    <row r="34" customFormat="false" ht="15" hidden="false" customHeight="false" outlineLevel="0" collapsed="false">
      <c r="A34" s="53" t="s">
        <v>140</v>
      </c>
      <c r="B34" s="54" t="s">
        <v>141</v>
      </c>
      <c r="C34" s="54" t="s">
        <v>74</v>
      </c>
      <c r="D34" s="54" t="s">
        <v>105</v>
      </c>
      <c r="E34" s="55" t="n">
        <v>46155</v>
      </c>
      <c r="F34" s="55"/>
      <c r="G34" s="54"/>
      <c r="H34" s="56" t="str">
        <f aca="false">IF(A34="","",IF(F34="","Aktif","Ayrıldı"))</f>
        <v>Aktif</v>
      </c>
      <c r="I34" s="57" t="n">
        <f aca="false">IF(E34="","",(IF(F34="",Listeler!$E$5,F34)-E34)/365.25)</f>
        <v>0.459958932238193</v>
      </c>
      <c r="J34" s="58" t="str">
        <f aca="false">IF(I34="","",IF(I34&lt;1,"0–1 yıl",IF(I34&lt;3,"1–3 yıl",IF(I34&lt;5,"3–5 yıl",IF(I34&lt;10,"5–10 yıl","10+ yıl")))))</f>
        <v>0–1 yıl</v>
      </c>
    </row>
    <row r="35" customFormat="false" ht="15" hidden="false" customHeight="false" outlineLevel="0" collapsed="false">
      <c r="A35" s="53" t="s">
        <v>142</v>
      </c>
      <c r="B35" s="54" t="s">
        <v>143</v>
      </c>
      <c r="C35" s="54" t="s">
        <v>70</v>
      </c>
      <c r="D35" s="54" t="s">
        <v>71</v>
      </c>
      <c r="E35" s="55" t="n">
        <v>45508</v>
      </c>
      <c r="F35" s="55"/>
      <c r="G35" s="54"/>
      <c r="H35" s="56" t="str">
        <f aca="false">IF(A35="","",IF(F35="","Aktif","Ayrıldı"))</f>
        <v>Aktif</v>
      </c>
      <c r="I35" s="57" t="n">
        <f aca="false">IF(E35="","",(IF(F35="",Listeler!$E$5,F35)-E35)/365.25)</f>
        <v>2.23134839151266</v>
      </c>
      <c r="J35" s="58" t="str">
        <f aca="false">IF(I35="","",IF(I35&lt;1,"0–1 yıl",IF(I35&lt;3,"1–3 yıl",IF(I35&lt;5,"3–5 yıl",IF(I35&lt;10,"5–10 yıl","10+ yıl")))))</f>
        <v>1–3 yıl</v>
      </c>
    </row>
    <row r="36" customFormat="false" ht="15" hidden="false" customHeight="false" outlineLevel="0" collapsed="false">
      <c r="A36" s="53" t="s">
        <v>144</v>
      </c>
      <c r="B36" s="54" t="s">
        <v>145</v>
      </c>
      <c r="C36" s="54" t="s">
        <v>70</v>
      </c>
      <c r="D36" s="54" t="s">
        <v>71</v>
      </c>
      <c r="E36" s="55" t="n">
        <v>45908</v>
      </c>
      <c r="F36" s="55"/>
      <c r="G36" s="54"/>
      <c r="H36" s="56" t="str">
        <f aca="false">IF(A36="","",IF(F36="","Aktif","Ayrıldı"))</f>
        <v>Aktif</v>
      </c>
      <c r="I36" s="57" t="n">
        <f aca="false">IF(E36="","",(IF(F36="",Listeler!$E$5,F36)-E36)/365.25)</f>
        <v>1.13620807665982</v>
      </c>
      <c r="J36" s="58" t="str">
        <f aca="false">IF(I36="","",IF(I36&lt;1,"0–1 yıl",IF(I36&lt;3,"1–3 yıl",IF(I36&lt;5,"3–5 yıl",IF(I36&lt;10,"5–10 yıl","10+ yıl")))))</f>
        <v>1–3 yıl</v>
      </c>
    </row>
    <row r="37" customFormat="false" ht="15" hidden="false" customHeight="false" outlineLevel="0" collapsed="false">
      <c r="A37" s="53" t="s">
        <v>146</v>
      </c>
      <c r="B37" s="54" t="s">
        <v>147</v>
      </c>
      <c r="C37" s="54" t="s">
        <v>79</v>
      </c>
      <c r="D37" s="54" t="s">
        <v>71</v>
      </c>
      <c r="E37" s="55" t="n">
        <v>45665</v>
      </c>
      <c r="F37" s="55" t="n">
        <v>46033</v>
      </c>
      <c r="G37" s="54" t="s">
        <v>76</v>
      </c>
      <c r="H37" s="56" t="str">
        <f aca="false">IF(A37="","",IF(F37="","Aktif","Ayrıldı"))</f>
        <v>Ayrıldı</v>
      </c>
      <c r="I37" s="57" t="n">
        <f aca="false">IF(E37="","",(IF(F37="",Listeler!$E$5,F37)-E37)/365.25)</f>
        <v>1.00752908966461</v>
      </c>
      <c r="J37" s="58" t="str">
        <f aca="false">IF(I37="","",IF(I37&lt;1,"0–1 yıl",IF(I37&lt;3,"1–3 yıl",IF(I37&lt;5,"3–5 yıl",IF(I37&lt;10,"5–10 yıl","10+ yıl")))))</f>
        <v>1–3 yıl</v>
      </c>
    </row>
    <row r="38" customFormat="false" ht="15" hidden="false" customHeight="false" outlineLevel="0" collapsed="false">
      <c r="A38" s="53" t="s">
        <v>148</v>
      </c>
      <c r="B38" s="54" t="s">
        <v>149</v>
      </c>
      <c r="C38" s="54" t="s">
        <v>79</v>
      </c>
      <c r="D38" s="54" t="s">
        <v>83</v>
      </c>
      <c r="E38" s="55" t="n">
        <v>45034</v>
      </c>
      <c r="F38" s="55" t="n">
        <v>46314</v>
      </c>
      <c r="G38" s="54" t="s">
        <v>114</v>
      </c>
      <c r="H38" s="56" t="str">
        <f aca="false">IF(A38="","",IF(F38="","Aktif","Ayrıldı"))</f>
        <v>Ayrıldı</v>
      </c>
      <c r="I38" s="57" t="n">
        <f aca="false">IF(E38="","",(IF(F38="",Listeler!$E$5,F38)-E38)/365.25)</f>
        <v>3.50444900752909</v>
      </c>
      <c r="J38" s="58" t="str">
        <f aca="false">IF(I38="","",IF(I38&lt;1,"0–1 yıl",IF(I38&lt;3,"1–3 yıl",IF(I38&lt;5,"3–5 yıl",IF(I38&lt;10,"5–10 yıl","10+ yıl")))))</f>
        <v>3–5 yıl</v>
      </c>
    </row>
    <row r="39" customFormat="false" ht="15" hidden="false" customHeight="false" outlineLevel="0" collapsed="false">
      <c r="A39" s="53" t="s">
        <v>150</v>
      </c>
      <c r="B39" s="54" t="s">
        <v>151</v>
      </c>
      <c r="C39" s="54" t="s">
        <v>152</v>
      </c>
      <c r="D39" s="54" t="s">
        <v>153</v>
      </c>
      <c r="E39" s="55" t="n">
        <v>43500</v>
      </c>
      <c r="F39" s="55"/>
      <c r="G39" s="54"/>
      <c r="H39" s="56" t="str">
        <f aca="false">IF(A39="","",IF(F39="","Aktif","Ayrıldı"))</f>
        <v>Aktif</v>
      </c>
      <c r="I39" s="57" t="n">
        <f aca="false">IF(E39="","",(IF(F39="",Listeler!$E$5,F39)-E39)/365.25)</f>
        <v>7.72895277207392</v>
      </c>
      <c r="J39" s="58" t="str">
        <f aca="false">IF(I39="","",IF(I39&lt;1,"0–1 yıl",IF(I39&lt;3,"1–3 yıl",IF(I39&lt;5,"3–5 yıl",IF(I39&lt;10,"5–10 yıl","10+ yıl")))))</f>
        <v>5–10 yıl</v>
      </c>
    </row>
    <row r="40" customFormat="false" ht="15" hidden="false" customHeight="false" outlineLevel="0" collapsed="false">
      <c r="A40" s="53" t="s">
        <v>154</v>
      </c>
      <c r="B40" s="54" t="s">
        <v>155</v>
      </c>
      <c r="C40" s="54" t="s">
        <v>70</v>
      </c>
      <c r="D40" s="54" t="s">
        <v>80</v>
      </c>
      <c r="E40" s="55" t="n">
        <v>45262</v>
      </c>
      <c r="F40" s="55"/>
      <c r="G40" s="54"/>
      <c r="H40" s="56" t="str">
        <f aca="false">IF(A40="","",IF(F40="","Aktif","Ayrıldı"))</f>
        <v>Aktif</v>
      </c>
      <c r="I40" s="57" t="n">
        <f aca="false">IF(E40="","",(IF(F40="",Listeler!$E$5,F40)-E40)/365.25)</f>
        <v>2.90485968514716</v>
      </c>
      <c r="J40" s="58" t="str">
        <f aca="false">IF(I40="","",IF(I40&lt;1,"0–1 yıl",IF(I40&lt;3,"1–3 yıl",IF(I40&lt;5,"3–5 yıl",IF(I40&lt;10,"5–10 yıl","10+ yıl")))))</f>
        <v>1–3 yıl</v>
      </c>
    </row>
    <row r="41" customFormat="false" ht="15" hidden="false" customHeight="false" outlineLevel="0" collapsed="false">
      <c r="A41" s="53" t="s">
        <v>156</v>
      </c>
      <c r="B41" s="54" t="s">
        <v>157</v>
      </c>
      <c r="C41" s="54" t="s">
        <v>79</v>
      </c>
      <c r="D41" s="54" t="s">
        <v>71</v>
      </c>
      <c r="E41" s="55" t="n">
        <v>44906</v>
      </c>
      <c r="F41" s="55"/>
      <c r="G41" s="54"/>
      <c r="H41" s="56" t="str">
        <f aca="false">IF(A41="","",IF(F41="","Aktif","Ayrıldı"))</f>
        <v>Aktif</v>
      </c>
      <c r="I41" s="57" t="n">
        <f aca="false">IF(E41="","",(IF(F41="",Listeler!$E$5,F41)-E41)/365.25)</f>
        <v>3.87953456536619</v>
      </c>
      <c r="J41" s="58" t="str">
        <f aca="false">IF(I41="","",IF(I41&lt;1,"0–1 yıl",IF(I41&lt;3,"1–3 yıl",IF(I41&lt;5,"3–5 yıl",IF(I41&lt;10,"5–10 yıl","10+ yıl")))))</f>
        <v>3–5 yıl</v>
      </c>
    </row>
    <row r="42" customFormat="false" ht="15" hidden="false" customHeight="false" outlineLevel="0" collapsed="false">
      <c r="A42" s="53" t="s">
        <v>158</v>
      </c>
      <c r="B42" s="54" t="s">
        <v>159</v>
      </c>
      <c r="C42" s="54" t="s">
        <v>79</v>
      </c>
      <c r="D42" s="54" t="s">
        <v>71</v>
      </c>
      <c r="E42" s="55" t="n">
        <v>43723</v>
      </c>
      <c r="F42" s="55" t="n">
        <v>46090</v>
      </c>
      <c r="G42" s="54" t="s">
        <v>114</v>
      </c>
      <c r="H42" s="56" t="str">
        <f aca="false">IF(A42="","",IF(F42="","Aktif","Ayrıldı"))</f>
        <v>Ayrıldı</v>
      </c>
      <c r="I42" s="57" t="n">
        <f aca="false">IF(E42="","",(IF(F42="",Listeler!$E$5,F42)-E42)/365.25)</f>
        <v>6.48049281314168</v>
      </c>
      <c r="J42" s="58" t="str">
        <f aca="false">IF(I42="","",IF(I42&lt;1,"0–1 yıl",IF(I42&lt;3,"1–3 yıl",IF(I42&lt;5,"3–5 yıl",IF(I42&lt;10,"5–10 yıl","10+ yıl")))))</f>
        <v>5–10 yıl</v>
      </c>
    </row>
    <row r="43" customFormat="false" ht="15" hidden="false" customHeight="false" outlineLevel="0" collapsed="false">
      <c r="A43" s="53" t="s">
        <v>160</v>
      </c>
      <c r="B43" s="54" t="s">
        <v>161</v>
      </c>
      <c r="C43" s="54" t="s">
        <v>70</v>
      </c>
      <c r="D43" s="54" t="s">
        <v>80</v>
      </c>
      <c r="E43" s="55" t="n">
        <v>45324</v>
      </c>
      <c r="F43" s="55"/>
      <c r="G43" s="54"/>
      <c r="H43" s="56" t="str">
        <f aca="false">IF(A43="","",IF(F43="","Aktif","Ayrıldı"))</f>
        <v>Aktif</v>
      </c>
      <c r="I43" s="57" t="n">
        <f aca="false">IF(E43="","",(IF(F43="",Listeler!$E$5,F43)-E43)/365.25)</f>
        <v>2.73511293634497</v>
      </c>
      <c r="J43" s="58" t="str">
        <f aca="false">IF(I43="","",IF(I43&lt;1,"0–1 yıl",IF(I43&lt;3,"1–3 yıl",IF(I43&lt;5,"3–5 yıl",IF(I43&lt;10,"5–10 yıl","10+ yıl")))))</f>
        <v>1–3 yıl</v>
      </c>
    </row>
    <row r="44" customFormat="false" ht="15" hidden="false" customHeight="false" outlineLevel="0" collapsed="false">
      <c r="A44" s="53" t="s">
        <v>162</v>
      </c>
      <c r="B44" s="54" t="s">
        <v>163</v>
      </c>
      <c r="C44" s="54" t="s">
        <v>152</v>
      </c>
      <c r="D44" s="54" t="s">
        <v>153</v>
      </c>
      <c r="E44" s="55" t="n">
        <v>42100</v>
      </c>
      <c r="F44" s="55"/>
      <c r="G44" s="54"/>
      <c r="H44" s="56" t="str">
        <f aca="false">IF(A44="","",IF(F44="","Aktif","Ayrıldı"))</f>
        <v>Aktif</v>
      </c>
      <c r="I44" s="57" t="n">
        <f aca="false">IF(E44="","",(IF(F44="",Listeler!$E$5,F44)-E44)/365.25)</f>
        <v>11.5619438740589</v>
      </c>
      <c r="J44" s="58" t="str">
        <f aca="false">IF(I44="","",IF(I44&lt;1,"0–1 yıl",IF(I44&lt;3,"1–3 yıl",IF(I44&lt;5,"3–5 yıl",IF(I44&lt;10,"5–10 yıl","10+ yıl")))))</f>
        <v>10+ yıl</v>
      </c>
    </row>
    <row r="45" customFormat="false" ht="15" hidden="false" customHeight="false" outlineLevel="0" collapsed="false">
      <c r="A45" s="53" t="s">
        <v>164</v>
      </c>
      <c r="B45" s="54" t="s">
        <v>165</v>
      </c>
      <c r="C45" s="54" t="s">
        <v>79</v>
      </c>
      <c r="D45" s="54" t="s">
        <v>83</v>
      </c>
      <c r="E45" s="55" t="n">
        <v>44567</v>
      </c>
      <c r="F45" s="55"/>
      <c r="G45" s="54"/>
      <c r="H45" s="56" t="str">
        <f aca="false">IF(A45="","",IF(F45="","Aktif","Ayrıldı"))</f>
        <v>Aktif</v>
      </c>
      <c r="I45" s="57" t="n">
        <f aca="false">IF(E45="","",(IF(F45="",Listeler!$E$5,F45)-E45)/365.25)</f>
        <v>4.80766598220397</v>
      </c>
      <c r="J45" s="58" t="str">
        <f aca="false">IF(I45="","",IF(I45&lt;1,"0–1 yıl",IF(I45&lt;3,"1–3 yıl",IF(I45&lt;5,"3–5 yıl",IF(I45&lt;10,"5–10 yıl","10+ yıl")))))</f>
        <v>3–5 yıl</v>
      </c>
    </row>
    <row r="46" customFormat="false" ht="15" hidden="false" customHeight="false" outlineLevel="0" collapsed="false">
      <c r="A46" s="53" t="s">
        <v>166</v>
      </c>
      <c r="B46" s="54" t="s">
        <v>167</v>
      </c>
      <c r="C46" s="54" t="s">
        <v>79</v>
      </c>
      <c r="D46" s="54" t="s">
        <v>80</v>
      </c>
      <c r="E46" s="55" t="n">
        <v>46244</v>
      </c>
      <c r="F46" s="55"/>
      <c r="G46" s="54"/>
      <c r="H46" s="56" t="str">
        <f aca="false">IF(A46="","",IF(F46="","Aktif","Ayrıldı"))</f>
        <v>Aktif</v>
      </c>
      <c r="I46" s="57" t="n">
        <f aca="false">IF(E46="","",(IF(F46="",Listeler!$E$5,F46)-E46)/365.25)</f>
        <v>0.216290212183436</v>
      </c>
      <c r="J46" s="58" t="str">
        <f aca="false">IF(I46="","",IF(I46&lt;1,"0–1 yıl",IF(I46&lt;3,"1–3 yıl",IF(I46&lt;5,"3–5 yıl",IF(I46&lt;10,"5–10 yıl","10+ yıl")))))</f>
        <v>0–1 yıl</v>
      </c>
    </row>
    <row r="47" customFormat="false" ht="15" hidden="false" customHeight="false" outlineLevel="0" collapsed="false">
      <c r="A47" s="53" t="s">
        <v>168</v>
      </c>
      <c r="B47" s="54" t="s">
        <v>169</v>
      </c>
      <c r="C47" s="54" t="s">
        <v>95</v>
      </c>
      <c r="D47" s="54" t="s">
        <v>96</v>
      </c>
      <c r="E47" s="55" t="n">
        <v>45619</v>
      </c>
      <c r="F47" s="55"/>
      <c r="G47" s="54"/>
      <c r="H47" s="56" t="str">
        <f aca="false">IF(A47="","",IF(F47="","Aktif","Ayrıldı"))</f>
        <v>Aktif</v>
      </c>
      <c r="I47" s="57" t="n">
        <f aca="false">IF(E47="","",(IF(F47="",Listeler!$E$5,F47)-E47)/365.25)</f>
        <v>1.927446954141</v>
      </c>
      <c r="J47" s="58" t="str">
        <f aca="false">IF(I47="","",IF(I47&lt;1,"0–1 yıl",IF(I47&lt;3,"1–3 yıl",IF(I47&lt;5,"3–5 yıl",IF(I47&lt;10,"5–10 yıl","10+ yıl")))))</f>
        <v>1–3 yıl</v>
      </c>
    </row>
    <row r="48" customFormat="false" ht="15" hidden="false" customHeight="false" outlineLevel="0" collapsed="false">
      <c r="A48" s="53" t="s">
        <v>170</v>
      </c>
      <c r="B48" s="54" t="s">
        <v>171</v>
      </c>
      <c r="C48" s="54" t="s">
        <v>79</v>
      </c>
      <c r="D48" s="54" t="s">
        <v>80</v>
      </c>
      <c r="E48" s="55" t="n">
        <v>41206</v>
      </c>
      <c r="F48" s="55"/>
      <c r="G48" s="54"/>
      <c r="H48" s="56" t="str">
        <f aca="false">IF(A48="","",IF(F48="","Aktif","Ayrıldı"))</f>
        <v>Aktif</v>
      </c>
      <c r="I48" s="57" t="n">
        <f aca="false">IF(E48="","",(IF(F48="",Listeler!$E$5,F48)-E48)/365.25)</f>
        <v>14.009582477755</v>
      </c>
      <c r="J48" s="58" t="str">
        <f aca="false">IF(I48="","",IF(I48&lt;1,"0–1 yıl",IF(I48&lt;3,"1–3 yıl",IF(I48&lt;5,"3–5 yıl",IF(I48&lt;10,"5–10 yıl","10+ yıl")))))</f>
        <v>10+ yıl</v>
      </c>
    </row>
    <row r="49" customFormat="false" ht="15" hidden="false" customHeight="false" outlineLevel="0" collapsed="false">
      <c r="A49" s="53" t="s">
        <v>172</v>
      </c>
      <c r="B49" s="54" t="s">
        <v>173</v>
      </c>
      <c r="C49" s="54" t="s">
        <v>70</v>
      </c>
      <c r="D49" s="54" t="s">
        <v>80</v>
      </c>
      <c r="E49" s="55" t="n">
        <v>41198</v>
      </c>
      <c r="F49" s="55"/>
      <c r="G49" s="54"/>
      <c r="H49" s="56" t="str">
        <f aca="false">IF(A49="","",IF(F49="","Aktif","Ayrıldı"))</f>
        <v>Aktif</v>
      </c>
      <c r="I49" s="57" t="n">
        <f aca="false">IF(E49="","",(IF(F49="",Listeler!$E$5,F49)-E49)/365.25)</f>
        <v>14.031485284052</v>
      </c>
      <c r="J49" s="58" t="str">
        <f aca="false">IF(I49="","",IF(I49&lt;1,"0–1 yıl",IF(I49&lt;3,"1–3 yıl",IF(I49&lt;5,"3–5 yıl",IF(I49&lt;10,"5–10 yıl","10+ yıl")))))</f>
        <v>10+ yıl</v>
      </c>
    </row>
    <row r="50" customFormat="false" ht="15" hidden="false" customHeight="false" outlineLevel="0" collapsed="false">
      <c r="A50" s="53" t="s">
        <v>174</v>
      </c>
      <c r="B50" s="54" t="s">
        <v>175</v>
      </c>
      <c r="C50" s="54" t="s">
        <v>79</v>
      </c>
      <c r="D50" s="54" t="s">
        <v>71</v>
      </c>
      <c r="E50" s="55" t="n">
        <v>45350</v>
      </c>
      <c r="F50" s="55" t="n">
        <v>46298</v>
      </c>
      <c r="G50" s="54" t="s">
        <v>176</v>
      </c>
      <c r="H50" s="56" t="str">
        <f aca="false">IF(A50="","",IF(F50="","Aktif","Ayrıldı"))</f>
        <v>Ayrıldı</v>
      </c>
      <c r="I50" s="57" t="n">
        <f aca="false">IF(E50="","",(IF(F50="",Listeler!$E$5,F50)-E50)/365.25)</f>
        <v>2.59548254620123</v>
      </c>
      <c r="J50" s="58" t="str">
        <f aca="false">IF(I50="","",IF(I50&lt;1,"0–1 yıl",IF(I50&lt;3,"1–3 yıl",IF(I50&lt;5,"3–5 yıl",IF(I50&lt;10,"5–10 yıl","10+ yıl")))))</f>
        <v>1–3 yıl</v>
      </c>
    </row>
    <row r="51" customFormat="false" ht="15" hidden="false" customHeight="false" outlineLevel="0" collapsed="false">
      <c r="A51" s="53" t="s">
        <v>177</v>
      </c>
      <c r="B51" s="54" t="s">
        <v>178</v>
      </c>
      <c r="C51" s="54" t="s">
        <v>70</v>
      </c>
      <c r="D51" s="54" t="s">
        <v>80</v>
      </c>
      <c r="E51" s="55" t="n">
        <v>45766</v>
      </c>
      <c r="F51" s="55"/>
      <c r="G51" s="54"/>
      <c r="H51" s="56" t="str">
        <f aca="false">IF(A51="","",IF(F51="","Aktif","Ayrıldı"))</f>
        <v>Aktif</v>
      </c>
      <c r="I51" s="57" t="n">
        <f aca="false">IF(E51="","",(IF(F51="",Listeler!$E$5,F51)-E51)/365.25)</f>
        <v>1.52498288843258</v>
      </c>
      <c r="J51" s="58" t="str">
        <f aca="false">IF(I51="","",IF(I51&lt;1,"0–1 yıl",IF(I51&lt;3,"1–3 yıl",IF(I51&lt;5,"3–5 yıl",IF(I51&lt;10,"5–10 yıl","10+ yıl")))))</f>
        <v>1–3 yıl</v>
      </c>
    </row>
    <row r="52" customFormat="false" ht="15" hidden="false" customHeight="false" outlineLevel="0" collapsed="false">
      <c r="A52" s="53" t="s">
        <v>179</v>
      </c>
      <c r="B52" s="54" t="s">
        <v>180</v>
      </c>
      <c r="C52" s="54" t="s">
        <v>79</v>
      </c>
      <c r="D52" s="54" t="s">
        <v>83</v>
      </c>
      <c r="E52" s="55" t="n">
        <v>45949</v>
      </c>
      <c r="F52" s="55"/>
      <c r="G52" s="54"/>
      <c r="H52" s="56" t="str">
        <f aca="false">IF(A52="","",IF(F52="","Aktif","Ayrıldı"))</f>
        <v>Aktif</v>
      </c>
      <c r="I52" s="57" t="n">
        <f aca="false">IF(E52="","",(IF(F52="",Listeler!$E$5,F52)-E52)/365.25)</f>
        <v>1.02395619438741</v>
      </c>
      <c r="J52" s="58" t="str">
        <f aca="false">IF(I52="","",IF(I52&lt;1,"0–1 yıl",IF(I52&lt;3,"1–3 yıl",IF(I52&lt;5,"3–5 yıl",IF(I52&lt;10,"5–10 yıl","10+ yıl")))))</f>
        <v>1–3 yıl</v>
      </c>
    </row>
    <row r="53" customFormat="false" ht="15" hidden="false" customHeight="false" outlineLevel="0" collapsed="false">
      <c r="A53" s="53" t="s">
        <v>181</v>
      </c>
      <c r="B53" s="54" t="s">
        <v>182</v>
      </c>
      <c r="C53" s="54" t="s">
        <v>79</v>
      </c>
      <c r="D53" s="54" t="s">
        <v>71</v>
      </c>
      <c r="E53" s="55" t="n">
        <v>46181</v>
      </c>
      <c r="F53" s="55"/>
      <c r="G53" s="54"/>
      <c r="H53" s="56" t="str">
        <f aca="false">IF(A53="","",IF(F53="","Aktif","Ayrıldı"))</f>
        <v>Aktif</v>
      </c>
      <c r="I53" s="57" t="n">
        <f aca="false">IF(E53="","",(IF(F53="",Listeler!$E$5,F53)-E53)/365.25)</f>
        <v>0.388774811772758</v>
      </c>
      <c r="J53" s="58" t="str">
        <f aca="false">IF(I53="","",IF(I53&lt;1,"0–1 yıl",IF(I53&lt;3,"1–3 yıl",IF(I53&lt;5,"3–5 yıl",IF(I53&lt;10,"5–10 yıl","10+ yıl")))))</f>
        <v>0–1 yıl</v>
      </c>
    </row>
    <row r="54" customFormat="false" ht="15" hidden="false" customHeight="false" outlineLevel="0" collapsed="false">
      <c r="A54" s="53" t="s">
        <v>183</v>
      </c>
      <c r="B54" s="54" t="s">
        <v>184</v>
      </c>
      <c r="C54" s="54" t="s">
        <v>74</v>
      </c>
      <c r="D54" s="54" t="s">
        <v>75</v>
      </c>
      <c r="E54" s="55" t="n">
        <v>44054</v>
      </c>
      <c r="F54" s="55"/>
      <c r="G54" s="54"/>
      <c r="H54" s="56" t="str">
        <f aca="false">IF(A54="","",IF(F54="","Aktif","Ayrıldı"))</f>
        <v>Aktif</v>
      </c>
      <c r="I54" s="57" t="n">
        <f aca="false">IF(E54="","",(IF(F54="",Listeler!$E$5,F54)-E54)/365.25)</f>
        <v>6.21218343600274</v>
      </c>
      <c r="J54" s="58" t="str">
        <f aca="false">IF(I54="","",IF(I54&lt;1,"0–1 yıl",IF(I54&lt;3,"1–3 yıl",IF(I54&lt;5,"3–5 yıl",IF(I54&lt;10,"5–10 yıl","10+ yıl")))))</f>
        <v>5–10 yıl</v>
      </c>
    </row>
    <row r="55" customFormat="false" ht="15" hidden="false" customHeight="false" outlineLevel="0" collapsed="false">
      <c r="A55" s="53" t="s">
        <v>185</v>
      </c>
      <c r="B55" s="54" t="s">
        <v>186</v>
      </c>
      <c r="C55" s="54" t="s">
        <v>79</v>
      </c>
      <c r="D55" s="54" t="s">
        <v>83</v>
      </c>
      <c r="E55" s="55" t="n">
        <v>45934</v>
      </c>
      <c r="F55" s="55" t="n">
        <v>46129</v>
      </c>
      <c r="G55" s="54" t="s">
        <v>76</v>
      </c>
      <c r="H55" s="56" t="str">
        <f aca="false">IF(A55="","",IF(F55="","Aktif","Ayrıldı"))</f>
        <v>Ayrıldı</v>
      </c>
      <c r="I55" s="57" t="n">
        <f aca="false">IF(E55="","",(IF(F55="",Listeler!$E$5,F55)-E55)/365.25)</f>
        <v>0.53388090349076</v>
      </c>
      <c r="J55" s="58" t="str">
        <f aca="false">IF(I55="","",IF(I55&lt;1,"0–1 yıl",IF(I55&lt;3,"1–3 yıl",IF(I55&lt;5,"3–5 yıl",IF(I55&lt;10,"5–10 yıl","10+ yıl")))))</f>
        <v>0–1 yıl</v>
      </c>
    </row>
    <row r="56" customFormat="false" ht="15" hidden="false" customHeight="false" outlineLevel="0" collapsed="false">
      <c r="A56" s="53" t="s">
        <v>187</v>
      </c>
      <c r="B56" s="54" t="s">
        <v>188</v>
      </c>
      <c r="C56" s="54" t="s">
        <v>117</v>
      </c>
      <c r="D56" s="54" t="s">
        <v>125</v>
      </c>
      <c r="E56" s="55" t="n">
        <v>43626</v>
      </c>
      <c r="F56" s="55" t="n">
        <v>46288</v>
      </c>
      <c r="G56" s="54" t="s">
        <v>76</v>
      </c>
      <c r="H56" s="56" t="str">
        <f aca="false">IF(A56="","",IF(F56="","Aktif","Ayrıldı"))</f>
        <v>Ayrıldı</v>
      </c>
      <c r="I56" s="57" t="n">
        <f aca="false">IF(E56="","",(IF(F56="",Listeler!$E$5,F56)-E56)/365.25)</f>
        <v>7.28815879534565</v>
      </c>
      <c r="J56" s="58" t="str">
        <f aca="false">IF(I56="","",IF(I56&lt;1,"0–1 yıl",IF(I56&lt;3,"1–3 yıl",IF(I56&lt;5,"3–5 yıl",IF(I56&lt;10,"5–10 yıl","10+ yıl")))))</f>
        <v>5–10 yıl</v>
      </c>
    </row>
    <row r="57" customFormat="false" ht="15" hidden="false" customHeight="false" outlineLevel="0" collapsed="false">
      <c r="A57" s="53" t="s">
        <v>189</v>
      </c>
      <c r="B57" s="54" t="s">
        <v>190</v>
      </c>
      <c r="C57" s="54" t="s">
        <v>70</v>
      </c>
      <c r="D57" s="54" t="s">
        <v>71</v>
      </c>
      <c r="E57" s="55" t="n">
        <v>45434</v>
      </c>
      <c r="F57" s="55" t="n">
        <v>46090</v>
      </c>
      <c r="G57" s="54" t="s">
        <v>76</v>
      </c>
      <c r="H57" s="56" t="str">
        <f aca="false">IF(A57="","",IF(F57="","Aktif","Ayrıldı"))</f>
        <v>Ayrıldı</v>
      </c>
      <c r="I57" s="57" t="n">
        <f aca="false">IF(E57="","",(IF(F57="",Listeler!$E$5,F57)-E57)/365.25)</f>
        <v>1.79603011635866</v>
      </c>
      <c r="J57" s="58" t="str">
        <f aca="false">IF(I57="","",IF(I57&lt;1,"0–1 yıl",IF(I57&lt;3,"1–3 yıl",IF(I57&lt;5,"3–5 yıl",IF(I57&lt;10,"5–10 yıl","10+ yıl")))))</f>
        <v>1–3 yıl</v>
      </c>
    </row>
    <row r="58" customFormat="false" ht="15" hidden="false" customHeight="false" outlineLevel="0" collapsed="false">
      <c r="A58" s="53" t="s">
        <v>191</v>
      </c>
      <c r="B58" s="54" t="s">
        <v>192</v>
      </c>
      <c r="C58" s="54" t="s">
        <v>74</v>
      </c>
      <c r="D58" s="54" t="s">
        <v>105</v>
      </c>
      <c r="E58" s="55" t="n">
        <v>42865</v>
      </c>
      <c r="F58" s="55"/>
      <c r="G58" s="54"/>
      <c r="H58" s="56" t="str">
        <f aca="false">IF(A58="","",IF(F58="","Aktif","Ayrıldı"))</f>
        <v>Aktif</v>
      </c>
      <c r="I58" s="57" t="n">
        <f aca="false">IF(E58="","",(IF(F58="",Listeler!$E$5,F58)-E58)/365.25)</f>
        <v>9.46748802190281</v>
      </c>
      <c r="J58" s="58" t="str">
        <f aca="false">IF(I58="","",IF(I58&lt;1,"0–1 yıl",IF(I58&lt;3,"1–3 yıl",IF(I58&lt;5,"3–5 yıl",IF(I58&lt;10,"5–10 yıl","10+ yıl")))))</f>
        <v>5–10 yıl</v>
      </c>
    </row>
    <row r="59" customFormat="false" ht="15" hidden="false" customHeight="false" outlineLevel="0" collapsed="false">
      <c r="A59" s="53" t="s">
        <v>193</v>
      </c>
      <c r="B59" s="54" t="s">
        <v>194</v>
      </c>
      <c r="C59" s="54" t="s">
        <v>79</v>
      </c>
      <c r="D59" s="54" t="s">
        <v>71</v>
      </c>
      <c r="E59" s="55" t="n">
        <v>45794</v>
      </c>
      <c r="F59" s="55"/>
      <c r="G59" s="54"/>
      <c r="H59" s="56" t="str">
        <f aca="false">IF(A59="","",IF(F59="","Aktif","Ayrıldı"))</f>
        <v>Aktif</v>
      </c>
      <c r="I59" s="57" t="n">
        <f aca="false">IF(E59="","",(IF(F59="",Listeler!$E$5,F59)-E59)/365.25)</f>
        <v>1.44832306639288</v>
      </c>
      <c r="J59" s="58" t="str">
        <f aca="false">IF(I59="","",IF(I59&lt;1,"0–1 yıl",IF(I59&lt;3,"1–3 yıl",IF(I59&lt;5,"3–5 yıl",IF(I59&lt;10,"5–10 yıl","10+ yıl")))))</f>
        <v>1–3 yıl</v>
      </c>
    </row>
    <row r="60" customFormat="false" ht="15" hidden="false" customHeight="false" outlineLevel="0" collapsed="false">
      <c r="A60" s="53" t="s">
        <v>195</v>
      </c>
      <c r="B60" s="54" t="s">
        <v>196</v>
      </c>
      <c r="C60" s="54" t="s">
        <v>79</v>
      </c>
      <c r="D60" s="54" t="s">
        <v>71</v>
      </c>
      <c r="E60" s="55" t="n">
        <v>44683</v>
      </c>
      <c r="F60" s="55" t="n">
        <v>46102</v>
      </c>
      <c r="G60" s="54" t="s">
        <v>197</v>
      </c>
      <c r="H60" s="56" t="str">
        <f aca="false">IF(A60="","",IF(F60="","Aktif","Ayrıldı"))</f>
        <v>Ayrıldı</v>
      </c>
      <c r="I60" s="57" t="n">
        <f aca="false">IF(E60="","",(IF(F60="",Listeler!$E$5,F60)-E60)/365.25)</f>
        <v>3.88501026694045</v>
      </c>
      <c r="J60" s="58" t="str">
        <f aca="false">IF(I60="","",IF(I60&lt;1,"0–1 yıl",IF(I60&lt;3,"1–3 yıl",IF(I60&lt;5,"3–5 yıl",IF(I60&lt;10,"5–10 yıl","10+ yıl")))))</f>
        <v>3–5 yıl</v>
      </c>
    </row>
    <row r="61" customFormat="false" ht="15" hidden="false" customHeight="false" outlineLevel="0" collapsed="false">
      <c r="A61" s="53" t="s">
        <v>198</v>
      </c>
      <c r="B61" s="54" t="s">
        <v>199</v>
      </c>
      <c r="C61" s="54" t="s">
        <v>74</v>
      </c>
      <c r="D61" s="54" t="s">
        <v>75</v>
      </c>
      <c r="E61" s="55" t="n">
        <v>45640</v>
      </c>
      <c r="F61" s="55"/>
      <c r="G61" s="54"/>
      <c r="H61" s="56" t="str">
        <f aca="false">IF(A61="","",IF(F61="","Aktif","Ayrıldı"))</f>
        <v>Aktif</v>
      </c>
      <c r="I61" s="57" t="n">
        <f aca="false">IF(E61="","",(IF(F61="",Listeler!$E$5,F61)-E61)/365.25)</f>
        <v>1.86995208761123</v>
      </c>
      <c r="J61" s="58" t="str">
        <f aca="false">IF(I61="","",IF(I61&lt;1,"0–1 yıl",IF(I61&lt;3,"1–3 yıl",IF(I61&lt;5,"3–5 yıl",IF(I61&lt;10,"5–10 yıl","10+ yıl")))))</f>
        <v>1–3 yıl</v>
      </c>
    </row>
    <row r="62" customFormat="false" ht="15" hidden="false" customHeight="false" outlineLevel="0" collapsed="false">
      <c r="A62" s="53" t="s">
        <v>200</v>
      </c>
      <c r="B62" s="54" t="s">
        <v>201</v>
      </c>
      <c r="C62" s="54" t="s">
        <v>79</v>
      </c>
      <c r="D62" s="54" t="s">
        <v>83</v>
      </c>
      <c r="E62" s="55" t="n">
        <v>46099</v>
      </c>
      <c r="F62" s="55" t="n">
        <v>46253</v>
      </c>
      <c r="G62" s="54" t="s">
        <v>202</v>
      </c>
      <c r="H62" s="56" t="str">
        <f aca="false">IF(A62="","",IF(F62="","Aktif","Ayrıldı"))</f>
        <v>Ayrıldı</v>
      </c>
      <c r="I62" s="57" t="n">
        <f aca="false">IF(E62="","",(IF(F62="",Listeler!$E$5,F62)-E62)/365.25)</f>
        <v>0.421629021218344</v>
      </c>
      <c r="J62" s="58" t="str">
        <f aca="false">IF(I62="","",IF(I62&lt;1,"0–1 yıl",IF(I62&lt;3,"1–3 yıl",IF(I62&lt;5,"3–5 yıl",IF(I62&lt;10,"5–10 yıl","10+ yıl")))))</f>
        <v>0–1 yıl</v>
      </c>
    </row>
    <row r="63" customFormat="false" ht="15" hidden="false" customHeight="false" outlineLevel="0" collapsed="false">
      <c r="A63" s="53" t="s">
        <v>203</v>
      </c>
      <c r="B63" s="54" t="s">
        <v>204</v>
      </c>
      <c r="C63" s="54" t="s">
        <v>79</v>
      </c>
      <c r="D63" s="54" t="s">
        <v>71</v>
      </c>
      <c r="E63" s="55" t="n">
        <v>44008</v>
      </c>
      <c r="F63" s="55"/>
      <c r="G63" s="54"/>
      <c r="H63" s="56" t="str">
        <f aca="false">IF(A63="","",IF(F63="","Aktif","Ayrıldı"))</f>
        <v>Aktif</v>
      </c>
      <c r="I63" s="57" t="n">
        <f aca="false">IF(E63="","",(IF(F63="",Listeler!$E$5,F63)-E63)/365.25)</f>
        <v>6.33812457221081</v>
      </c>
      <c r="J63" s="58" t="str">
        <f aca="false">IF(I63="","",IF(I63&lt;1,"0–1 yıl",IF(I63&lt;3,"1–3 yıl",IF(I63&lt;5,"3–5 yıl",IF(I63&lt;10,"5–10 yıl","10+ yıl")))))</f>
        <v>5–10 yıl</v>
      </c>
    </row>
    <row r="64" customFormat="false" ht="15" hidden="false" customHeight="false" outlineLevel="0" collapsed="false">
      <c r="A64" s="53" t="s">
        <v>205</v>
      </c>
      <c r="B64" s="54" t="s">
        <v>206</v>
      </c>
      <c r="C64" s="54" t="s">
        <v>117</v>
      </c>
      <c r="D64" s="54" t="s">
        <v>118</v>
      </c>
      <c r="E64" s="55" t="n">
        <v>43777</v>
      </c>
      <c r="F64" s="55"/>
      <c r="G64" s="54"/>
      <c r="H64" s="56" t="str">
        <f aca="false">IF(A64="","",IF(F64="","Aktif","Ayrıldı"))</f>
        <v>Aktif</v>
      </c>
      <c r="I64" s="57" t="n">
        <f aca="false">IF(E64="","",(IF(F64="",Listeler!$E$5,F64)-E64)/365.25)</f>
        <v>6.97056810403833</v>
      </c>
      <c r="J64" s="58" t="str">
        <f aca="false">IF(I64="","",IF(I64&lt;1,"0–1 yıl",IF(I64&lt;3,"1–3 yıl",IF(I64&lt;5,"3–5 yıl",IF(I64&lt;10,"5–10 yıl","10+ yıl")))))</f>
        <v>5–10 yıl</v>
      </c>
    </row>
    <row r="65" customFormat="false" ht="15" hidden="false" customHeight="false" outlineLevel="0" collapsed="false">
      <c r="A65" s="53" t="s">
        <v>207</v>
      </c>
      <c r="B65" s="54" t="s">
        <v>208</v>
      </c>
      <c r="C65" s="54" t="s">
        <v>152</v>
      </c>
      <c r="D65" s="54" t="s">
        <v>209</v>
      </c>
      <c r="E65" s="55" t="n">
        <v>44858</v>
      </c>
      <c r="F65" s="55" t="n">
        <v>46118</v>
      </c>
      <c r="G65" s="54" t="s">
        <v>197</v>
      </c>
      <c r="H65" s="56" t="str">
        <f aca="false">IF(A65="","",IF(F65="","Aktif","Ayrıldı"))</f>
        <v>Ayrıldı</v>
      </c>
      <c r="I65" s="57" t="n">
        <f aca="false">IF(E65="","",(IF(F65="",Listeler!$E$5,F65)-E65)/365.25)</f>
        <v>3.44969199178645</v>
      </c>
      <c r="J65" s="58" t="str">
        <f aca="false">IF(I65="","",IF(I65&lt;1,"0–1 yıl",IF(I65&lt;3,"1–3 yıl",IF(I65&lt;5,"3–5 yıl",IF(I65&lt;10,"5–10 yıl","10+ yıl")))))</f>
        <v>3–5 yıl</v>
      </c>
    </row>
    <row r="66" customFormat="false" ht="15" hidden="false" customHeight="false" outlineLevel="0" collapsed="false">
      <c r="A66" s="53"/>
      <c r="B66" s="53"/>
      <c r="C66" s="53"/>
      <c r="D66" s="53"/>
      <c r="E66" s="55"/>
      <c r="F66" s="55"/>
      <c r="G66" s="53"/>
      <c r="H66" s="56" t="str">
        <f aca="false">IF(A66="","",IF(F66="","Aktif","Ayrıldı"))</f>
        <v/>
      </c>
      <c r="I66" s="57" t="str">
        <f aca="false">IF(E66="","",(IF(F66="",Listeler!$E$5,F66)-E66)/365.25)</f>
        <v/>
      </c>
      <c r="J66" s="58" t="str">
        <f aca="false">IF(I66="","",IF(I66&lt;1,"0–1 yıl",IF(I66&lt;3,"1–3 yıl",IF(I66&lt;5,"3–5 yıl",IF(I66&lt;10,"5–10 yıl","10+ yıl")))))</f>
        <v/>
      </c>
    </row>
    <row r="67" customFormat="false" ht="15" hidden="false" customHeight="false" outlineLevel="0" collapsed="false">
      <c r="A67" s="53"/>
      <c r="B67" s="53"/>
      <c r="C67" s="53"/>
      <c r="D67" s="53"/>
      <c r="E67" s="55"/>
      <c r="F67" s="55"/>
      <c r="G67" s="53"/>
      <c r="H67" s="56" t="str">
        <f aca="false">IF(A67="","",IF(F67="","Aktif","Ayrıldı"))</f>
        <v/>
      </c>
      <c r="I67" s="57" t="str">
        <f aca="false">IF(E67="","",(IF(F67="",Listeler!$E$5,F67)-E67)/365.25)</f>
        <v/>
      </c>
      <c r="J67" s="58" t="str">
        <f aca="false">IF(I67="","",IF(I67&lt;1,"0–1 yıl",IF(I67&lt;3,"1–3 yıl",IF(I67&lt;5,"3–5 yıl",IF(I67&lt;10,"5–10 yıl","10+ yıl")))))</f>
        <v/>
      </c>
    </row>
    <row r="68" customFormat="false" ht="15" hidden="false" customHeight="false" outlineLevel="0" collapsed="false">
      <c r="A68" s="53"/>
      <c r="B68" s="53"/>
      <c r="C68" s="53"/>
      <c r="D68" s="53"/>
      <c r="E68" s="55"/>
      <c r="F68" s="55"/>
      <c r="G68" s="53"/>
      <c r="H68" s="56" t="str">
        <f aca="false">IF(A68="","",IF(F68="","Aktif","Ayrıldı"))</f>
        <v/>
      </c>
      <c r="I68" s="57" t="str">
        <f aca="false">IF(E68="","",(IF(F68="",Listeler!$E$5,F68)-E68)/365.25)</f>
        <v/>
      </c>
      <c r="J68" s="58" t="str">
        <f aca="false">IF(I68="","",IF(I68&lt;1,"0–1 yıl",IF(I68&lt;3,"1–3 yıl",IF(I68&lt;5,"3–5 yıl",IF(I68&lt;10,"5–10 yıl","10+ yıl")))))</f>
        <v/>
      </c>
    </row>
    <row r="69" customFormat="false" ht="15" hidden="false" customHeight="false" outlineLevel="0" collapsed="false">
      <c r="A69" s="53"/>
      <c r="B69" s="53"/>
      <c r="C69" s="53"/>
      <c r="D69" s="53"/>
      <c r="E69" s="55"/>
      <c r="F69" s="55"/>
      <c r="G69" s="53"/>
      <c r="H69" s="56" t="str">
        <f aca="false">IF(A69="","",IF(F69="","Aktif","Ayrıldı"))</f>
        <v/>
      </c>
      <c r="I69" s="57" t="str">
        <f aca="false">IF(E69="","",(IF(F69="",Listeler!$E$5,F69)-E69)/365.25)</f>
        <v/>
      </c>
      <c r="J69" s="58" t="str">
        <f aca="false">IF(I69="","",IF(I69&lt;1,"0–1 yıl",IF(I69&lt;3,"1–3 yıl",IF(I69&lt;5,"3–5 yıl",IF(I69&lt;10,"5–10 yıl","10+ yıl")))))</f>
        <v/>
      </c>
    </row>
    <row r="70" customFormat="false" ht="15" hidden="false" customHeight="false" outlineLevel="0" collapsed="false">
      <c r="A70" s="53"/>
      <c r="B70" s="53"/>
      <c r="C70" s="53"/>
      <c r="D70" s="53"/>
      <c r="E70" s="55"/>
      <c r="F70" s="55"/>
      <c r="G70" s="53"/>
      <c r="H70" s="56" t="str">
        <f aca="false">IF(A70="","",IF(F70="","Aktif","Ayrıldı"))</f>
        <v/>
      </c>
      <c r="I70" s="57" t="str">
        <f aca="false">IF(E70="","",(IF(F70="",Listeler!$E$5,F70)-E70)/365.25)</f>
        <v/>
      </c>
      <c r="J70" s="58" t="str">
        <f aca="false">IF(I70="","",IF(I70&lt;1,"0–1 yıl",IF(I70&lt;3,"1–3 yıl",IF(I70&lt;5,"3–5 yıl",IF(I70&lt;10,"5–10 yıl","10+ yıl")))))</f>
        <v/>
      </c>
    </row>
    <row r="71" customFormat="false" ht="15" hidden="false" customHeight="false" outlineLevel="0" collapsed="false">
      <c r="A71" s="53"/>
      <c r="B71" s="53"/>
      <c r="C71" s="53"/>
      <c r="D71" s="53"/>
      <c r="E71" s="55"/>
      <c r="F71" s="55"/>
      <c r="G71" s="53"/>
      <c r="H71" s="56" t="str">
        <f aca="false">IF(A71="","",IF(F71="","Aktif","Ayrıldı"))</f>
        <v/>
      </c>
      <c r="I71" s="57" t="str">
        <f aca="false">IF(E71="","",(IF(F71="",Listeler!$E$5,F71)-E71)/365.25)</f>
        <v/>
      </c>
      <c r="J71" s="58" t="str">
        <f aca="false">IF(I71="","",IF(I71&lt;1,"0–1 yıl",IF(I71&lt;3,"1–3 yıl",IF(I71&lt;5,"3–5 yıl",IF(I71&lt;10,"5–10 yıl","10+ yıl")))))</f>
        <v/>
      </c>
    </row>
    <row r="72" customFormat="false" ht="15" hidden="false" customHeight="false" outlineLevel="0" collapsed="false">
      <c r="A72" s="53"/>
      <c r="B72" s="53"/>
      <c r="C72" s="53"/>
      <c r="D72" s="53"/>
      <c r="E72" s="55"/>
      <c r="F72" s="55"/>
      <c r="G72" s="53"/>
      <c r="H72" s="56" t="str">
        <f aca="false">IF(A72="","",IF(F72="","Aktif","Ayrıldı"))</f>
        <v/>
      </c>
      <c r="I72" s="57" t="str">
        <f aca="false">IF(E72="","",(IF(F72="",Listeler!$E$5,F72)-E72)/365.25)</f>
        <v/>
      </c>
      <c r="J72" s="58" t="str">
        <f aca="false">IF(I72="","",IF(I72&lt;1,"0–1 yıl",IF(I72&lt;3,"1–3 yıl",IF(I72&lt;5,"3–5 yıl",IF(I72&lt;10,"5–10 yıl","10+ yıl")))))</f>
        <v/>
      </c>
    </row>
    <row r="73" customFormat="false" ht="15" hidden="false" customHeight="false" outlineLevel="0" collapsed="false">
      <c r="A73" s="53"/>
      <c r="B73" s="53"/>
      <c r="C73" s="53"/>
      <c r="D73" s="53"/>
      <c r="E73" s="55"/>
      <c r="F73" s="55"/>
      <c r="G73" s="53"/>
      <c r="H73" s="56" t="str">
        <f aca="false">IF(A73="","",IF(F73="","Aktif","Ayrıldı"))</f>
        <v/>
      </c>
      <c r="I73" s="57" t="str">
        <f aca="false">IF(E73="","",(IF(F73="",Listeler!$E$5,F73)-E73)/365.25)</f>
        <v/>
      </c>
      <c r="J73" s="58" t="str">
        <f aca="false">IF(I73="","",IF(I73&lt;1,"0–1 yıl",IF(I73&lt;3,"1–3 yıl",IF(I73&lt;5,"3–5 yıl",IF(I73&lt;10,"5–10 yıl","10+ yıl")))))</f>
        <v/>
      </c>
    </row>
    <row r="74" customFormat="false" ht="15" hidden="false" customHeight="false" outlineLevel="0" collapsed="false">
      <c r="A74" s="53"/>
      <c r="B74" s="53"/>
      <c r="C74" s="53"/>
      <c r="D74" s="53"/>
      <c r="E74" s="55"/>
      <c r="F74" s="55"/>
      <c r="G74" s="53"/>
      <c r="H74" s="56" t="str">
        <f aca="false">IF(A74="","",IF(F74="","Aktif","Ayrıldı"))</f>
        <v/>
      </c>
      <c r="I74" s="57" t="str">
        <f aca="false">IF(E74="","",(IF(F74="",Listeler!$E$5,F74)-E74)/365.25)</f>
        <v/>
      </c>
      <c r="J74" s="58" t="str">
        <f aca="false">IF(I74="","",IF(I74&lt;1,"0–1 yıl",IF(I74&lt;3,"1–3 yıl",IF(I74&lt;5,"3–5 yıl",IF(I74&lt;10,"5–10 yıl","10+ yıl")))))</f>
        <v/>
      </c>
    </row>
    <row r="75" customFormat="false" ht="15" hidden="false" customHeight="false" outlineLevel="0" collapsed="false">
      <c r="A75" s="53"/>
      <c r="B75" s="53"/>
      <c r="C75" s="53"/>
      <c r="D75" s="53"/>
      <c r="E75" s="55"/>
      <c r="F75" s="55"/>
      <c r="G75" s="53"/>
      <c r="H75" s="56" t="str">
        <f aca="false">IF(A75="","",IF(F75="","Aktif","Ayrıldı"))</f>
        <v/>
      </c>
      <c r="I75" s="57" t="str">
        <f aca="false">IF(E75="","",(IF(F75="",Listeler!$E$5,F75)-E75)/365.25)</f>
        <v/>
      </c>
      <c r="J75" s="58" t="str">
        <f aca="false">IF(I75="","",IF(I75&lt;1,"0–1 yıl",IF(I75&lt;3,"1–3 yıl",IF(I75&lt;5,"3–5 yıl",IF(I75&lt;10,"5–10 yıl","10+ yıl")))))</f>
        <v/>
      </c>
    </row>
    <row r="76" customFormat="false" ht="15" hidden="false" customHeight="false" outlineLevel="0" collapsed="false">
      <c r="A76" s="53"/>
      <c r="B76" s="53"/>
      <c r="C76" s="53"/>
      <c r="D76" s="53"/>
      <c r="E76" s="55"/>
      <c r="F76" s="55"/>
      <c r="G76" s="53"/>
      <c r="H76" s="56" t="str">
        <f aca="false">IF(A76="","",IF(F76="","Aktif","Ayrıldı"))</f>
        <v/>
      </c>
      <c r="I76" s="57" t="str">
        <f aca="false">IF(E76="","",(IF(F76="",Listeler!$E$5,F76)-E76)/365.25)</f>
        <v/>
      </c>
      <c r="J76" s="58" t="str">
        <f aca="false">IF(I76="","",IF(I76&lt;1,"0–1 yıl",IF(I76&lt;3,"1–3 yıl",IF(I76&lt;5,"3–5 yıl",IF(I76&lt;10,"5–10 yıl","10+ yıl")))))</f>
        <v/>
      </c>
    </row>
    <row r="77" customFormat="false" ht="15" hidden="false" customHeight="false" outlineLevel="0" collapsed="false">
      <c r="A77" s="53"/>
      <c r="B77" s="53"/>
      <c r="C77" s="53"/>
      <c r="D77" s="53"/>
      <c r="E77" s="55"/>
      <c r="F77" s="55"/>
      <c r="G77" s="53"/>
      <c r="H77" s="56" t="str">
        <f aca="false">IF(A77="","",IF(F77="","Aktif","Ayrıldı"))</f>
        <v/>
      </c>
      <c r="I77" s="57" t="str">
        <f aca="false">IF(E77="","",(IF(F77="",Listeler!$E$5,F77)-E77)/365.25)</f>
        <v/>
      </c>
      <c r="J77" s="58" t="str">
        <f aca="false">IF(I77="","",IF(I77&lt;1,"0–1 yıl",IF(I77&lt;3,"1–3 yıl",IF(I77&lt;5,"3–5 yıl",IF(I77&lt;10,"5–10 yıl","10+ yıl")))))</f>
        <v/>
      </c>
    </row>
    <row r="78" customFormat="false" ht="15" hidden="false" customHeight="false" outlineLevel="0" collapsed="false">
      <c r="A78" s="53"/>
      <c r="B78" s="53"/>
      <c r="C78" s="53"/>
      <c r="D78" s="53"/>
      <c r="E78" s="55"/>
      <c r="F78" s="55"/>
      <c r="G78" s="53"/>
      <c r="H78" s="56" t="str">
        <f aca="false">IF(A78="","",IF(F78="","Aktif","Ayrıldı"))</f>
        <v/>
      </c>
      <c r="I78" s="57" t="str">
        <f aca="false">IF(E78="","",(IF(F78="",Listeler!$E$5,F78)-E78)/365.25)</f>
        <v/>
      </c>
      <c r="J78" s="58" t="str">
        <f aca="false">IF(I78="","",IF(I78&lt;1,"0–1 yıl",IF(I78&lt;3,"1–3 yıl",IF(I78&lt;5,"3–5 yıl",IF(I78&lt;10,"5–10 yıl","10+ yıl")))))</f>
        <v/>
      </c>
    </row>
    <row r="79" customFormat="false" ht="15" hidden="false" customHeight="false" outlineLevel="0" collapsed="false">
      <c r="A79" s="53"/>
      <c r="B79" s="53"/>
      <c r="C79" s="53"/>
      <c r="D79" s="53"/>
      <c r="E79" s="55"/>
      <c r="F79" s="55"/>
      <c r="G79" s="53"/>
      <c r="H79" s="56" t="str">
        <f aca="false">IF(A79="","",IF(F79="","Aktif","Ayrıldı"))</f>
        <v/>
      </c>
      <c r="I79" s="57" t="str">
        <f aca="false">IF(E79="","",(IF(F79="",Listeler!$E$5,F79)-E79)/365.25)</f>
        <v/>
      </c>
      <c r="J79" s="58" t="str">
        <f aca="false">IF(I79="","",IF(I79&lt;1,"0–1 yıl",IF(I79&lt;3,"1–3 yıl",IF(I79&lt;5,"3–5 yıl",IF(I79&lt;10,"5–10 yıl","10+ yıl")))))</f>
        <v/>
      </c>
    </row>
    <row r="80" customFormat="false" ht="15" hidden="false" customHeight="false" outlineLevel="0" collapsed="false">
      <c r="A80" s="53"/>
      <c r="B80" s="53"/>
      <c r="C80" s="53"/>
      <c r="D80" s="53"/>
      <c r="E80" s="55"/>
      <c r="F80" s="55"/>
      <c r="G80" s="53"/>
      <c r="H80" s="56" t="str">
        <f aca="false">IF(A80="","",IF(F80="","Aktif","Ayrıldı"))</f>
        <v/>
      </c>
      <c r="I80" s="57" t="str">
        <f aca="false">IF(E80="","",(IF(F80="",Listeler!$E$5,F80)-E80)/365.25)</f>
        <v/>
      </c>
      <c r="J80" s="58" t="str">
        <f aca="false">IF(I80="","",IF(I80&lt;1,"0–1 yıl",IF(I80&lt;3,"1–3 yıl",IF(I80&lt;5,"3–5 yıl",IF(I80&lt;10,"5–10 yıl","10+ yıl")))))</f>
        <v/>
      </c>
    </row>
    <row r="81" customFormat="false" ht="15" hidden="false" customHeight="false" outlineLevel="0" collapsed="false">
      <c r="A81" s="53"/>
      <c r="B81" s="53"/>
      <c r="C81" s="53"/>
      <c r="D81" s="53"/>
      <c r="E81" s="55"/>
      <c r="F81" s="55"/>
      <c r="G81" s="53"/>
      <c r="H81" s="56" t="str">
        <f aca="false">IF(A81="","",IF(F81="","Aktif","Ayrıldı"))</f>
        <v/>
      </c>
      <c r="I81" s="57" t="str">
        <f aca="false">IF(E81="","",(IF(F81="",Listeler!$E$5,F81)-E81)/365.25)</f>
        <v/>
      </c>
      <c r="J81" s="58" t="str">
        <f aca="false">IF(I81="","",IF(I81&lt;1,"0–1 yıl",IF(I81&lt;3,"1–3 yıl",IF(I81&lt;5,"3–5 yıl",IF(I81&lt;10,"5–10 yıl","10+ yıl")))))</f>
        <v/>
      </c>
    </row>
    <row r="82" customFormat="false" ht="15" hidden="false" customHeight="false" outlineLevel="0" collapsed="false">
      <c r="A82" s="53"/>
      <c r="B82" s="53"/>
      <c r="C82" s="53"/>
      <c r="D82" s="53"/>
      <c r="E82" s="55"/>
      <c r="F82" s="55"/>
      <c r="G82" s="53"/>
      <c r="H82" s="56" t="str">
        <f aca="false">IF(A82="","",IF(F82="","Aktif","Ayrıldı"))</f>
        <v/>
      </c>
      <c r="I82" s="57" t="str">
        <f aca="false">IF(E82="","",(IF(F82="",Listeler!$E$5,F82)-E82)/365.25)</f>
        <v/>
      </c>
      <c r="J82" s="58" t="str">
        <f aca="false">IF(I82="","",IF(I82&lt;1,"0–1 yıl",IF(I82&lt;3,"1–3 yıl",IF(I82&lt;5,"3–5 yıl",IF(I82&lt;10,"5–10 yıl","10+ yıl")))))</f>
        <v/>
      </c>
    </row>
    <row r="83" customFormat="false" ht="15" hidden="false" customHeight="false" outlineLevel="0" collapsed="false">
      <c r="A83" s="53"/>
      <c r="B83" s="53"/>
      <c r="C83" s="53"/>
      <c r="D83" s="53"/>
      <c r="E83" s="55"/>
      <c r="F83" s="55"/>
      <c r="G83" s="53"/>
      <c r="H83" s="56" t="str">
        <f aca="false">IF(A83="","",IF(F83="","Aktif","Ayrıldı"))</f>
        <v/>
      </c>
      <c r="I83" s="57" t="str">
        <f aca="false">IF(E83="","",(IF(F83="",Listeler!$E$5,F83)-E83)/365.25)</f>
        <v/>
      </c>
      <c r="J83" s="58" t="str">
        <f aca="false">IF(I83="","",IF(I83&lt;1,"0–1 yıl",IF(I83&lt;3,"1–3 yıl",IF(I83&lt;5,"3–5 yıl",IF(I83&lt;10,"5–10 yıl","10+ yıl")))))</f>
        <v/>
      </c>
    </row>
    <row r="84" customFormat="false" ht="15" hidden="false" customHeight="false" outlineLevel="0" collapsed="false">
      <c r="A84" s="53"/>
      <c r="B84" s="53"/>
      <c r="C84" s="53"/>
      <c r="D84" s="53"/>
      <c r="E84" s="55"/>
      <c r="F84" s="55"/>
      <c r="G84" s="53"/>
      <c r="H84" s="56" t="str">
        <f aca="false">IF(A84="","",IF(F84="","Aktif","Ayrıldı"))</f>
        <v/>
      </c>
      <c r="I84" s="57" t="str">
        <f aca="false">IF(E84="","",(IF(F84="",Listeler!$E$5,F84)-E84)/365.25)</f>
        <v/>
      </c>
      <c r="J84" s="58" t="str">
        <f aca="false">IF(I84="","",IF(I84&lt;1,"0–1 yıl",IF(I84&lt;3,"1–3 yıl",IF(I84&lt;5,"3–5 yıl",IF(I84&lt;10,"5–10 yıl","10+ yıl")))))</f>
        <v/>
      </c>
    </row>
    <row r="85" customFormat="false" ht="15" hidden="false" customHeight="false" outlineLevel="0" collapsed="false">
      <c r="A85" s="53"/>
      <c r="B85" s="53"/>
      <c r="C85" s="53"/>
      <c r="D85" s="53"/>
      <c r="E85" s="55"/>
      <c r="F85" s="55"/>
      <c r="G85" s="53"/>
      <c r="H85" s="56" t="str">
        <f aca="false">IF(A85="","",IF(F85="","Aktif","Ayrıldı"))</f>
        <v/>
      </c>
      <c r="I85" s="57" t="str">
        <f aca="false">IF(E85="","",(IF(F85="",Listeler!$E$5,F85)-E85)/365.25)</f>
        <v/>
      </c>
      <c r="J85" s="58" t="str">
        <f aca="false">IF(I85="","",IF(I85&lt;1,"0–1 yıl",IF(I85&lt;3,"1–3 yıl",IF(I85&lt;5,"3–5 yıl",IF(I85&lt;10,"5–10 yıl","10+ yıl")))))</f>
        <v/>
      </c>
    </row>
    <row r="86" customFormat="false" ht="15" hidden="false" customHeight="false" outlineLevel="0" collapsed="false">
      <c r="A86" s="53"/>
      <c r="B86" s="53"/>
      <c r="C86" s="53"/>
      <c r="D86" s="53"/>
      <c r="E86" s="55"/>
      <c r="F86" s="55"/>
      <c r="G86" s="53"/>
      <c r="H86" s="56" t="str">
        <f aca="false">IF(A86="","",IF(F86="","Aktif","Ayrıldı"))</f>
        <v/>
      </c>
      <c r="I86" s="57" t="str">
        <f aca="false">IF(E86="","",(IF(F86="",Listeler!$E$5,F86)-E86)/365.25)</f>
        <v/>
      </c>
      <c r="J86" s="58" t="str">
        <f aca="false">IF(I86="","",IF(I86&lt;1,"0–1 yıl",IF(I86&lt;3,"1–3 yıl",IF(I86&lt;5,"3–5 yıl",IF(I86&lt;10,"5–10 yıl","10+ yıl")))))</f>
        <v/>
      </c>
    </row>
    <row r="87" customFormat="false" ht="15" hidden="false" customHeight="false" outlineLevel="0" collapsed="false">
      <c r="A87" s="53"/>
      <c r="B87" s="53"/>
      <c r="C87" s="53"/>
      <c r="D87" s="53"/>
      <c r="E87" s="55"/>
      <c r="F87" s="55"/>
      <c r="G87" s="53"/>
      <c r="H87" s="56" t="str">
        <f aca="false">IF(A87="","",IF(F87="","Aktif","Ayrıldı"))</f>
        <v/>
      </c>
      <c r="I87" s="57" t="str">
        <f aca="false">IF(E87="","",(IF(F87="",Listeler!$E$5,F87)-E87)/365.25)</f>
        <v/>
      </c>
      <c r="J87" s="58" t="str">
        <f aca="false">IF(I87="","",IF(I87&lt;1,"0–1 yıl",IF(I87&lt;3,"1–3 yıl",IF(I87&lt;5,"3–5 yıl",IF(I87&lt;10,"5–10 yıl","10+ yıl")))))</f>
        <v/>
      </c>
    </row>
    <row r="88" customFormat="false" ht="15" hidden="false" customHeight="false" outlineLevel="0" collapsed="false">
      <c r="A88" s="53"/>
      <c r="B88" s="53"/>
      <c r="C88" s="53"/>
      <c r="D88" s="53"/>
      <c r="E88" s="55"/>
      <c r="F88" s="55"/>
      <c r="G88" s="53"/>
      <c r="H88" s="56" t="str">
        <f aca="false">IF(A88="","",IF(F88="","Aktif","Ayrıldı"))</f>
        <v/>
      </c>
      <c r="I88" s="57" t="str">
        <f aca="false">IF(E88="","",(IF(F88="",Listeler!$E$5,F88)-E88)/365.25)</f>
        <v/>
      </c>
      <c r="J88" s="58" t="str">
        <f aca="false">IF(I88="","",IF(I88&lt;1,"0–1 yıl",IF(I88&lt;3,"1–3 yıl",IF(I88&lt;5,"3–5 yıl",IF(I88&lt;10,"5–10 yıl","10+ yıl")))))</f>
        <v/>
      </c>
    </row>
    <row r="89" customFormat="false" ht="15" hidden="false" customHeight="false" outlineLevel="0" collapsed="false">
      <c r="A89" s="53"/>
      <c r="B89" s="53"/>
      <c r="C89" s="53"/>
      <c r="D89" s="53"/>
      <c r="E89" s="55"/>
      <c r="F89" s="55"/>
      <c r="G89" s="53"/>
      <c r="H89" s="56" t="str">
        <f aca="false">IF(A89="","",IF(F89="","Aktif","Ayrıldı"))</f>
        <v/>
      </c>
      <c r="I89" s="57" t="str">
        <f aca="false">IF(E89="","",(IF(F89="",Listeler!$E$5,F89)-E89)/365.25)</f>
        <v/>
      </c>
      <c r="J89" s="58" t="str">
        <f aca="false">IF(I89="","",IF(I89&lt;1,"0–1 yıl",IF(I89&lt;3,"1–3 yıl",IF(I89&lt;5,"3–5 yıl",IF(I89&lt;10,"5–10 yıl","10+ yıl")))))</f>
        <v/>
      </c>
    </row>
    <row r="90" customFormat="false" ht="15" hidden="false" customHeight="false" outlineLevel="0" collapsed="false">
      <c r="A90" s="53"/>
      <c r="B90" s="53"/>
      <c r="C90" s="53"/>
      <c r="D90" s="53"/>
      <c r="E90" s="55"/>
      <c r="F90" s="55"/>
      <c r="G90" s="53"/>
      <c r="H90" s="56" t="str">
        <f aca="false">IF(A90="","",IF(F90="","Aktif","Ayrıldı"))</f>
        <v/>
      </c>
      <c r="I90" s="57" t="str">
        <f aca="false">IF(E90="","",(IF(F90="",Listeler!$E$5,F90)-E90)/365.25)</f>
        <v/>
      </c>
      <c r="J90" s="58" t="str">
        <f aca="false">IF(I90="","",IF(I90&lt;1,"0–1 yıl",IF(I90&lt;3,"1–3 yıl",IF(I90&lt;5,"3–5 yıl",IF(I90&lt;10,"5–10 yıl","10+ yıl")))))</f>
        <v/>
      </c>
    </row>
    <row r="91" customFormat="false" ht="15" hidden="false" customHeight="false" outlineLevel="0" collapsed="false">
      <c r="A91" s="53"/>
      <c r="B91" s="53"/>
      <c r="C91" s="53"/>
      <c r="D91" s="53"/>
      <c r="E91" s="55"/>
      <c r="F91" s="55"/>
      <c r="G91" s="53"/>
      <c r="H91" s="56" t="str">
        <f aca="false">IF(A91="","",IF(F91="","Aktif","Ayrıldı"))</f>
        <v/>
      </c>
      <c r="I91" s="57" t="str">
        <f aca="false">IF(E91="","",(IF(F91="",Listeler!$E$5,F91)-E91)/365.25)</f>
        <v/>
      </c>
      <c r="J91" s="58" t="str">
        <f aca="false">IF(I91="","",IF(I91&lt;1,"0–1 yıl",IF(I91&lt;3,"1–3 yıl",IF(I91&lt;5,"3–5 yıl",IF(I91&lt;10,"5–10 yıl","10+ yıl")))))</f>
        <v/>
      </c>
    </row>
    <row r="92" customFormat="false" ht="15" hidden="false" customHeight="false" outlineLevel="0" collapsed="false">
      <c r="A92" s="53"/>
      <c r="B92" s="53"/>
      <c r="C92" s="53"/>
      <c r="D92" s="53"/>
      <c r="E92" s="55"/>
      <c r="F92" s="55"/>
      <c r="G92" s="53"/>
      <c r="H92" s="56" t="str">
        <f aca="false">IF(A92="","",IF(F92="","Aktif","Ayrıldı"))</f>
        <v/>
      </c>
      <c r="I92" s="57" t="str">
        <f aca="false">IF(E92="","",(IF(F92="",Listeler!$E$5,F92)-E92)/365.25)</f>
        <v/>
      </c>
      <c r="J92" s="58" t="str">
        <f aca="false">IF(I92="","",IF(I92&lt;1,"0–1 yıl",IF(I92&lt;3,"1–3 yıl",IF(I92&lt;5,"3–5 yıl",IF(I92&lt;10,"5–10 yıl","10+ yıl")))))</f>
        <v/>
      </c>
    </row>
    <row r="93" customFormat="false" ht="15" hidden="false" customHeight="false" outlineLevel="0" collapsed="false">
      <c r="A93" s="53"/>
      <c r="B93" s="53"/>
      <c r="C93" s="53"/>
      <c r="D93" s="53"/>
      <c r="E93" s="55"/>
      <c r="F93" s="55"/>
      <c r="G93" s="53"/>
      <c r="H93" s="56" t="str">
        <f aca="false">IF(A93="","",IF(F93="","Aktif","Ayrıldı"))</f>
        <v/>
      </c>
      <c r="I93" s="57" t="str">
        <f aca="false">IF(E93="","",(IF(F93="",Listeler!$E$5,F93)-E93)/365.25)</f>
        <v/>
      </c>
      <c r="J93" s="58" t="str">
        <f aca="false">IF(I93="","",IF(I93&lt;1,"0–1 yıl",IF(I93&lt;3,"1–3 yıl",IF(I93&lt;5,"3–5 yıl",IF(I93&lt;10,"5–10 yıl","10+ yıl")))))</f>
        <v/>
      </c>
    </row>
    <row r="94" customFormat="false" ht="15" hidden="false" customHeight="false" outlineLevel="0" collapsed="false">
      <c r="A94" s="53"/>
      <c r="B94" s="53"/>
      <c r="C94" s="53"/>
      <c r="D94" s="53"/>
      <c r="E94" s="55"/>
      <c r="F94" s="55"/>
      <c r="G94" s="53"/>
      <c r="H94" s="56" t="str">
        <f aca="false">IF(A94="","",IF(F94="","Aktif","Ayrıldı"))</f>
        <v/>
      </c>
      <c r="I94" s="57" t="str">
        <f aca="false">IF(E94="","",(IF(F94="",Listeler!$E$5,F94)-E94)/365.25)</f>
        <v/>
      </c>
      <c r="J94" s="58" t="str">
        <f aca="false">IF(I94="","",IF(I94&lt;1,"0–1 yıl",IF(I94&lt;3,"1–3 yıl",IF(I94&lt;5,"3–5 yıl",IF(I94&lt;10,"5–10 yıl","10+ yıl")))))</f>
        <v/>
      </c>
    </row>
    <row r="95" customFormat="false" ht="15" hidden="false" customHeight="false" outlineLevel="0" collapsed="false">
      <c r="A95" s="53"/>
      <c r="B95" s="53"/>
      <c r="C95" s="53"/>
      <c r="D95" s="53"/>
      <c r="E95" s="55"/>
      <c r="F95" s="55"/>
      <c r="G95" s="53"/>
      <c r="H95" s="56" t="str">
        <f aca="false">IF(A95="","",IF(F95="","Aktif","Ayrıldı"))</f>
        <v/>
      </c>
      <c r="I95" s="57" t="str">
        <f aca="false">IF(E95="","",(IF(F95="",Listeler!$E$5,F95)-E95)/365.25)</f>
        <v/>
      </c>
      <c r="J95" s="58" t="str">
        <f aca="false">IF(I95="","",IF(I95&lt;1,"0–1 yıl",IF(I95&lt;3,"1–3 yıl",IF(I95&lt;5,"3–5 yıl",IF(I95&lt;10,"5–10 yıl","10+ yıl")))))</f>
        <v/>
      </c>
    </row>
    <row r="96" customFormat="false" ht="15" hidden="false" customHeight="false" outlineLevel="0" collapsed="false">
      <c r="A96" s="53"/>
      <c r="B96" s="53"/>
      <c r="C96" s="53"/>
      <c r="D96" s="53"/>
      <c r="E96" s="55"/>
      <c r="F96" s="55"/>
      <c r="G96" s="53"/>
      <c r="H96" s="56" t="str">
        <f aca="false">IF(A96="","",IF(F96="","Aktif","Ayrıldı"))</f>
        <v/>
      </c>
      <c r="I96" s="57" t="str">
        <f aca="false">IF(E96="","",(IF(F96="",Listeler!$E$5,F96)-E96)/365.25)</f>
        <v/>
      </c>
      <c r="J96" s="58" t="str">
        <f aca="false">IF(I96="","",IF(I96&lt;1,"0–1 yıl",IF(I96&lt;3,"1–3 yıl",IF(I96&lt;5,"3–5 yıl",IF(I96&lt;10,"5–10 yıl","10+ yıl")))))</f>
        <v/>
      </c>
    </row>
    <row r="97" customFormat="false" ht="15" hidden="false" customHeight="false" outlineLevel="0" collapsed="false">
      <c r="A97" s="53"/>
      <c r="B97" s="53"/>
      <c r="C97" s="53"/>
      <c r="D97" s="53"/>
      <c r="E97" s="55"/>
      <c r="F97" s="55"/>
      <c r="G97" s="53"/>
      <c r="H97" s="56" t="str">
        <f aca="false">IF(A97="","",IF(F97="","Aktif","Ayrıldı"))</f>
        <v/>
      </c>
      <c r="I97" s="57" t="str">
        <f aca="false">IF(E97="","",(IF(F97="",Listeler!$E$5,F97)-E97)/365.25)</f>
        <v/>
      </c>
      <c r="J97" s="58" t="str">
        <f aca="false">IF(I97="","",IF(I97&lt;1,"0–1 yıl",IF(I97&lt;3,"1–3 yıl",IF(I97&lt;5,"3–5 yıl",IF(I97&lt;10,"5–10 yıl","10+ yıl")))))</f>
        <v/>
      </c>
    </row>
    <row r="98" customFormat="false" ht="15" hidden="false" customHeight="false" outlineLevel="0" collapsed="false">
      <c r="A98" s="53"/>
      <c r="B98" s="53"/>
      <c r="C98" s="53"/>
      <c r="D98" s="53"/>
      <c r="E98" s="55"/>
      <c r="F98" s="55"/>
      <c r="G98" s="53"/>
      <c r="H98" s="56" t="str">
        <f aca="false">IF(A98="","",IF(F98="","Aktif","Ayrıldı"))</f>
        <v/>
      </c>
      <c r="I98" s="57" t="str">
        <f aca="false">IF(E98="","",(IF(F98="",Listeler!$E$5,F98)-E98)/365.25)</f>
        <v/>
      </c>
      <c r="J98" s="58" t="str">
        <f aca="false">IF(I98="","",IF(I98&lt;1,"0–1 yıl",IF(I98&lt;3,"1–3 yıl",IF(I98&lt;5,"3–5 yıl",IF(I98&lt;10,"5–10 yıl","10+ yıl")))))</f>
        <v/>
      </c>
    </row>
    <row r="99" customFormat="false" ht="15" hidden="false" customHeight="false" outlineLevel="0" collapsed="false">
      <c r="A99" s="53"/>
      <c r="B99" s="53"/>
      <c r="C99" s="53"/>
      <c r="D99" s="53"/>
      <c r="E99" s="55"/>
      <c r="F99" s="55"/>
      <c r="G99" s="53"/>
      <c r="H99" s="56" t="str">
        <f aca="false">IF(A99="","",IF(F99="","Aktif","Ayrıldı"))</f>
        <v/>
      </c>
      <c r="I99" s="57" t="str">
        <f aca="false">IF(E99="","",(IF(F99="",Listeler!$E$5,F99)-E99)/365.25)</f>
        <v/>
      </c>
      <c r="J99" s="58" t="str">
        <f aca="false">IF(I99="","",IF(I99&lt;1,"0–1 yıl",IF(I99&lt;3,"1–3 yıl",IF(I99&lt;5,"3–5 yıl",IF(I99&lt;10,"5–10 yıl","10+ yıl")))))</f>
        <v/>
      </c>
    </row>
    <row r="100" customFormat="false" ht="15" hidden="false" customHeight="false" outlineLevel="0" collapsed="false">
      <c r="A100" s="53"/>
      <c r="B100" s="53"/>
      <c r="C100" s="53"/>
      <c r="D100" s="53"/>
      <c r="E100" s="55"/>
      <c r="F100" s="55"/>
      <c r="G100" s="53"/>
      <c r="H100" s="56" t="str">
        <f aca="false">IF(A100="","",IF(F100="","Aktif","Ayrıldı"))</f>
        <v/>
      </c>
      <c r="I100" s="57" t="str">
        <f aca="false">IF(E100="","",(IF(F100="",Listeler!$E$5,F100)-E100)/365.25)</f>
        <v/>
      </c>
      <c r="J100" s="58" t="str">
        <f aca="false">IF(I100="","",IF(I100&lt;1,"0–1 yıl",IF(I100&lt;3,"1–3 yıl",IF(I100&lt;5,"3–5 yıl",IF(I100&lt;10,"5–10 yıl","10+ yıl")))))</f>
        <v/>
      </c>
    </row>
    <row r="101" customFormat="false" ht="15" hidden="false" customHeight="false" outlineLevel="0" collapsed="false">
      <c r="A101" s="53"/>
      <c r="B101" s="53"/>
      <c r="C101" s="53"/>
      <c r="D101" s="53"/>
      <c r="E101" s="55"/>
      <c r="F101" s="55"/>
      <c r="G101" s="53"/>
      <c r="H101" s="56" t="str">
        <f aca="false">IF(A101="","",IF(F101="","Aktif","Ayrıldı"))</f>
        <v/>
      </c>
      <c r="I101" s="57" t="str">
        <f aca="false">IF(E101="","",(IF(F101="",Listeler!$E$5,F101)-E101)/365.25)</f>
        <v/>
      </c>
      <c r="J101" s="58" t="str">
        <f aca="false">IF(I101="","",IF(I101&lt;1,"0–1 yıl",IF(I101&lt;3,"1–3 yıl",IF(I101&lt;5,"3–5 yıl",IF(I101&lt;10,"5–10 yıl","10+ yıl")))))</f>
        <v/>
      </c>
    </row>
    <row r="102" customFormat="false" ht="15" hidden="false" customHeight="false" outlineLevel="0" collapsed="false">
      <c r="A102" s="53"/>
      <c r="B102" s="53"/>
      <c r="C102" s="53"/>
      <c r="D102" s="53"/>
      <c r="E102" s="55"/>
      <c r="F102" s="55"/>
      <c r="G102" s="53"/>
      <c r="H102" s="56" t="str">
        <f aca="false">IF(A102="","",IF(F102="","Aktif","Ayrıldı"))</f>
        <v/>
      </c>
      <c r="I102" s="57" t="str">
        <f aca="false">IF(E102="","",(IF(F102="",Listeler!$E$5,F102)-E102)/365.25)</f>
        <v/>
      </c>
      <c r="J102" s="58" t="str">
        <f aca="false">IF(I102="","",IF(I102&lt;1,"0–1 yıl",IF(I102&lt;3,"1–3 yıl",IF(I102&lt;5,"3–5 yıl",IF(I102&lt;10,"5–10 yıl","10+ yıl")))))</f>
        <v/>
      </c>
    </row>
    <row r="103" customFormat="false" ht="15" hidden="false" customHeight="false" outlineLevel="0" collapsed="false">
      <c r="A103" s="53"/>
      <c r="B103" s="53"/>
      <c r="C103" s="53"/>
      <c r="D103" s="53"/>
      <c r="E103" s="55"/>
      <c r="F103" s="55"/>
      <c r="G103" s="53"/>
      <c r="H103" s="56" t="str">
        <f aca="false">IF(A103="","",IF(F103="","Aktif","Ayrıldı"))</f>
        <v/>
      </c>
      <c r="I103" s="57" t="str">
        <f aca="false">IF(E103="","",(IF(F103="",Listeler!$E$5,F103)-E103)/365.25)</f>
        <v/>
      </c>
      <c r="J103" s="58" t="str">
        <f aca="false">IF(I103="","",IF(I103&lt;1,"0–1 yıl",IF(I103&lt;3,"1–3 yıl",IF(I103&lt;5,"3–5 yıl",IF(I103&lt;10,"5–10 yıl","10+ yıl")))))</f>
        <v/>
      </c>
    </row>
    <row r="104" customFormat="false" ht="15" hidden="false" customHeight="false" outlineLevel="0" collapsed="false">
      <c r="A104" s="53"/>
      <c r="B104" s="53"/>
      <c r="C104" s="53"/>
      <c r="D104" s="53"/>
      <c r="E104" s="55"/>
      <c r="F104" s="55"/>
      <c r="G104" s="53"/>
      <c r="H104" s="56" t="str">
        <f aca="false">IF(A104="","",IF(F104="","Aktif","Ayrıldı"))</f>
        <v/>
      </c>
      <c r="I104" s="57" t="str">
        <f aca="false">IF(E104="","",(IF(F104="",Listeler!$E$5,F104)-E104)/365.25)</f>
        <v/>
      </c>
      <c r="J104" s="58" t="str">
        <f aca="false">IF(I104="","",IF(I104&lt;1,"0–1 yıl",IF(I104&lt;3,"1–3 yıl",IF(I104&lt;5,"3–5 yıl",IF(I104&lt;10,"5–10 yıl","10+ yıl")))))</f>
        <v/>
      </c>
    </row>
    <row r="105" customFormat="false" ht="15" hidden="false" customHeight="false" outlineLevel="0" collapsed="false">
      <c r="A105" s="53"/>
      <c r="B105" s="53"/>
      <c r="C105" s="53"/>
      <c r="D105" s="53"/>
      <c r="E105" s="55"/>
      <c r="F105" s="55"/>
      <c r="G105" s="53"/>
      <c r="H105" s="56" t="str">
        <f aca="false">IF(A105="","",IF(F105="","Aktif","Ayrıldı"))</f>
        <v/>
      </c>
      <c r="I105" s="57" t="str">
        <f aca="false">IF(E105="","",(IF(F105="",Listeler!$E$5,F105)-E105)/365.25)</f>
        <v/>
      </c>
      <c r="J105" s="58" t="str">
        <f aca="false">IF(I105="","",IF(I105&lt;1,"0–1 yıl",IF(I105&lt;3,"1–3 yıl",IF(I105&lt;5,"3–5 yıl",IF(I105&lt;10,"5–10 yıl","10+ yıl")))))</f>
        <v/>
      </c>
    </row>
    <row r="106" customFormat="false" ht="15" hidden="false" customHeight="false" outlineLevel="0" collapsed="false">
      <c r="A106" s="53"/>
      <c r="B106" s="53"/>
      <c r="C106" s="53"/>
      <c r="D106" s="53"/>
      <c r="E106" s="55"/>
      <c r="F106" s="55"/>
      <c r="G106" s="53"/>
      <c r="H106" s="56" t="str">
        <f aca="false">IF(A106="","",IF(F106="","Aktif","Ayrıldı"))</f>
        <v/>
      </c>
      <c r="I106" s="57" t="str">
        <f aca="false">IF(E106="","",(IF(F106="",Listeler!$E$5,F106)-E106)/365.25)</f>
        <v/>
      </c>
      <c r="J106" s="58" t="str">
        <f aca="false">IF(I106="","",IF(I106&lt;1,"0–1 yıl",IF(I106&lt;3,"1–3 yıl",IF(I106&lt;5,"3–5 yıl",IF(I106&lt;10,"5–10 yıl","10+ yıl")))))</f>
        <v/>
      </c>
    </row>
    <row r="107" customFormat="false" ht="15" hidden="false" customHeight="false" outlineLevel="0" collapsed="false">
      <c r="A107" s="53"/>
      <c r="B107" s="53"/>
      <c r="C107" s="53"/>
      <c r="D107" s="53"/>
      <c r="E107" s="55"/>
      <c r="F107" s="55"/>
      <c r="G107" s="53"/>
      <c r="H107" s="56" t="str">
        <f aca="false">IF(A107="","",IF(F107="","Aktif","Ayrıldı"))</f>
        <v/>
      </c>
      <c r="I107" s="57" t="str">
        <f aca="false">IF(E107="","",(IF(F107="",Listeler!$E$5,F107)-E107)/365.25)</f>
        <v/>
      </c>
      <c r="J107" s="58" t="str">
        <f aca="false">IF(I107="","",IF(I107&lt;1,"0–1 yıl",IF(I107&lt;3,"1–3 yıl",IF(I107&lt;5,"3–5 yıl",IF(I107&lt;10,"5–10 yıl","10+ yıl")))))</f>
        <v/>
      </c>
    </row>
    <row r="108" customFormat="false" ht="15" hidden="false" customHeight="false" outlineLevel="0" collapsed="false">
      <c r="A108" s="53"/>
      <c r="B108" s="53"/>
      <c r="C108" s="53"/>
      <c r="D108" s="53"/>
      <c r="E108" s="55"/>
      <c r="F108" s="55"/>
      <c r="G108" s="53"/>
      <c r="H108" s="56" t="str">
        <f aca="false">IF(A108="","",IF(F108="","Aktif","Ayrıldı"))</f>
        <v/>
      </c>
      <c r="I108" s="57" t="str">
        <f aca="false">IF(E108="","",(IF(F108="",Listeler!$E$5,F108)-E108)/365.25)</f>
        <v/>
      </c>
      <c r="J108" s="58" t="str">
        <f aca="false">IF(I108="","",IF(I108&lt;1,"0–1 yıl",IF(I108&lt;3,"1–3 yıl",IF(I108&lt;5,"3–5 yıl",IF(I108&lt;10,"5–10 yıl","10+ yıl")))))</f>
        <v/>
      </c>
    </row>
    <row r="109" customFormat="false" ht="15" hidden="false" customHeight="false" outlineLevel="0" collapsed="false">
      <c r="A109" s="53"/>
      <c r="B109" s="53"/>
      <c r="C109" s="53"/>
      <c r="D109" s="53"/>
      <c r="E109" s="55"/>
      <c r="F109" s="55"/>
      <c r="G109" s="53"/>
      <c r="H109" s="56" t="str">
        <f aca="false">IF(A109="","",IF(F109="","Aktif","Ayrıldı"))</f>
        <v/>
      </c>
      <c r="I109" s="57" t="str">
        <f aca="false">IF(E109="","",(IF(F109="",Listeler!$E$5,F109)-E109)/365.25)</f>
        <v/>
      </c>
      <c r="J109" s="58" t="str">
        <f aca="false">IF(I109="","",IF(I109&lt;1,"0–1 yıl",IF(I109&lt;3,"1–3 yıl",IF(I109&lt;5,"3–5 yıl",IF(I109&lt;10,"5–10 yıl","10+ yıl")))))</f>
        <v/>
      </c>
    </row>
    <row r="110" customFormat="false" ht="15" hidden="false" customHeight="false" outlineLevel="0" collapsed="false">
      <c r="A110" s="53"/>
      <c r="B110" s="53"/>
      <c r="C110" s="53"/>
      <c r="D110" s="53"/>
      <c r="E110" s="55"/>
      <c r="F110" s="55"/>
      <c r="G110" s="53"/>
      <c r="H110" s="56" t="str">
        <f aca="false">IF(A110="","",IF(F110="","Aktif","Ayrıldı"))</f>
        <v/>
      </c>
      <c r="I110" s="57" t="str">
        <f aca="false">IF(E110="","",(IF(F110="",Listeler!$E$5,F110)-E110)/365.25)</f>
        <v/>
      </c>
      <c r="J110" s="58" t="str">
        <f aca="false">IF(I110="","",IF(I110&lt;1,"0–1 yıl",IF(I110&lt;3,"1–3 yıl",IF(I110&lt;5,"3–5 yıl",IF(I110&lt;10,"5–10 yıl","10+ yıl")))))</f>
        <v/>
      </c>
    </row>
    <row r="111" customFormat="false" ht="15" hidden="false" customHeight="false" outlineLevel="0" collapsed="false">
      <c r="A111" s="53"/>
      <c r="B111" s="53"/>
      <c r="C111" s="53"/>
      <c r="D111" s="53"/>
      <c r="E111" s="55"/>
      <c r="F111" s="55"/>
      <c r="G111" s="53"/>
      <c r="H111" s="56" t="str">
        <f aca="false">IF(A111="","",IF(F111="","Aktif","Ayrıldı"))</f>
        <v/>
      </c>
      <c r="I111" s="57" t="str">
        <f aca="false">IF(E111="","",(IF(F111="",Listeler!$E$5,F111)-E111)/365.25)</f>
        <v/>
      </c>
      <c r="J111" s="58" t="str">
        <f aca="false">IF(I111="","",IF(I111&lt;1,"0–1 yıl",IF(I111&lt;3,"1–3 yıl",IF(I111&lt;5,"3–5 yıl",IF(I111&lt;10,"5–10 yıl","10+ yıl")))))</f>
        <v/>
      </c>
    </row>
    <row r="112" customFormat="false" ht="15" hidden="false" customHeight="false" outlineLevel="0" collapsed="false">
      <c r="A112" s="53"/>
      <c r="B112" s="53"/>
      <c r="C112" s="53"/>
      <c r="D112" s="53"/>
      <c r="E112" s="55"/>
      <c r="F112" s="55"/>
      <c r="G112" s="53"/>
      <c r="H112" s="56" t="str">
        <f aca="false">IF(A112="","",IF(F112="","Aktif","Ayrıldı"))</f>
        <v/>
      </c>
      <c r="I112" s="57" t="str">
        <f aca="false">IF(E112="","",(IF(F112="",Listeler!$E$5,F112)-E112)/365.25)</f>
        <v/>
      </c>
      <c r="J112" s="58" t="str">
        <f aca="false">IF(I112="","",IF(I112&lt;1,"0–1 yıl",IF(I112&lt;3,"1–3 yıl",IF(I112&lt;5,"3–5 yıl",IF(I112&lt;10,"5–10 yıl","10+ yıl")))))</f>
        <v/>
      </c>
    </row>
    <row r="113" customFormat="false" ht="15" hidden="false" customHeight="false" outlineLevel="0" collapsed="false">
      <c r="A113" s="53"/>
      <c r="B113" s="53"/>
      <c r="C113" s="53"/>
      <c r="D113" s="53"/>
      <c r="E113" s="55"/>
      <c r="F113" s="55"/>
      <c r="G113" s="53"/>
      <c r="H113" s="56" t="str">
        <f aca="false">IF(A113="","",IF(F113="","Aktif","Ayrıldı"))</f>
        <v/>
      </c>
      <c r="I113" s="57" t="str">
        <f aca="false">IF(E113="","",(IF(F113="",Listeler!$E$5,F113)-E113)/365.25)</f>
        <v/>
      </c>
      <c r="J113" s="58" t="str">
        <f aca="false">IF(I113="","",IF(I113&lt;1,"0–1 yıl",IF(I113&lt;3,"1–3 yıl",IF(I113&lt;5,"3–5 yıl",IF(I113&lt;10,"5–10 yıl","10+ yıl")))))</f>
        <v/>
      </c>
    </row>
    <row r="114" customFormat="false" ht="15" hidden="false" customHeight="false" outlineLevel="0" collapsed="false">
      <c r="A114" s="53"/>
      <c r="B114" s="53"/>
      <c r="C114" s="53"/>
      <c r="D114" s="53"/>
      <c r="E114" s="55"/>
      <c r="F114" s="55"/>
      <c r="G114" s="53"/>
      <c r="H114" s="56" t="str">
        <f aca="false">IF(A114="","",IF(F114="","Aktif","Ayrıldı"))</f>
        <v/>
      </c>
      <c r="I114" s="57" t="str">
        <f aca="false">IF(E114="","",(IF(F114="",Listeler!$E$5,F114)-E114)/365.25)</f>
        <v/>
      </c>
      <c r="J114" s="58" t="str">
        <f aca="false">IF(I114="","",IF(I114&lt;1,"0–1 yıl",IF(I114&lt;3,"1–3 yıl",IF(I114&lt;5,"3–5 yıl",IF(I114&lt;10,"5–10 yıl","10+ yıl")))))</f>
        <v/>
      </c>
    </row>
    <row r="115" customFormat="false" ht="15" hidden="false" customHeight="false" outlineLevel="0" collapsed="false">
      <c r="A115" s="53"/>
      <c r="B115" s="53"/>
      <c r="C115" s="53"/>
      <c r="D115" s="53"/>
      <c r="E115" s="55"/>
      <c r="F115" s="55"/>
      <c r="G115" s="53"/>
      <c r="H115" s="56" t="str">
        <f aca="false">IF(A115="","",IF(F115="","Aktif","Ayrıldı"))</f>
        <v/>
      </c>
      <c r="I115" s="57" t="str">
        <f aca="false">IF(E115="","",(IF(F115="",Listeler!$E$5,F115)-E115)/365.25)</f>
        <v/>
      </c>
      <c r="J115" s="58" t="str">
        <f aca="false">IF(I115="","",IF(I115&lt;1,"0–1 yıl",IF(I115&lt;3,"1–3 yıl",IF(I115&lt;5,"3–5 yıl",IF(I115&lt;10,"5–10 yıl","10+ yıl")))))</f>
        <v/>
      </c>
    </row>
    <row r="116" customFormat="false" ht="15" hidden="false" customHeight="false" outlineLevel="0" collapsed="false">
      <c r="A116" s="53"/>
      <c r="B116" s="53"/>
      <c r="C116" s="53"/>
      <c r="D116" s="53"/>
      <c r="E116" s="55"/>
      <c r="F116" s="55"/>
      <c r="G116" s="53"/>
      <c r="H116" s="56" t="str">
        <f aca="false">IF(A116="","",IF(F116="","Aktif","Ayrıldı"))</f>
        <v/>
      </c>
      <c r="I116" s="57" t="str">
        <f aca="false">IF(E116="","",(IF(F116="",Listeler!$E$5,F116)-E116)/365.25)</f>
        <v/>
      </c>
      <c r="J116" s="58" t="str">
        <f aca="false">IF(I116="","",IF(I116&lt;1,"0–1 yıl",IF(I116&lt;3,"1–3 yıl",IF(I116&lt;5,"3–5 yıl",IF(I116&lt;10,"5–10 yıl","10+ yıl")))))</f>
        <v/>
      </c>
    </row>
    <row r="117" customFormat="false" ht="15" hidden="false" customHeight="false" outlineLevel="0" collapsed="false">
      <c r="A117" s="53"/>
      <c r="B117" s="53"/>
      <c r="C117" s="53"/>
      <c r="D117" s="53"/>
      <c r="E117" s="55"/>
      <c r="F117" s="55"/>
      <c r="G117" s="53"/>
      <c r="H117" s="56" t="str">
        <f aca="false">IF(A117="","",IF(F117="","Aktif","Ayrıldı"))</f>
        <v/>
      </c>
      <c r="I117" s="57" t="str">
        <f aca="false">IF(E117="","",(IF(F117="",Listeler!$E$5,F117)-E117)/365.25)</f>
        <v/>
      </c>
      <c r="J117" s="58" t="str">
        <f aca="false">IF(I117="","",IF(I117&lt;1,"0–1 yıl",IF(I117&lt;3,"1–3 yıl",IF(I117&lt;5,"3–5 yıl",IF(I117&lt;10,"5–10 yıl","10+ yıl")))))</f>
        <v/>
      </c>
    </row>
    <row r="118" customFormat="false" ht="15" hidden="false" customHeight="false" outlineLevel="0" collapsed="false">
      <c r="A118" s="53"/>
      <c r="B118" s="53"/>
      <c r="C118" s="53"/>
      <c r="D118" s="53"/>
      <c r="E118" s="55"/>
      <c r="F118" s="55"/>
      <c r="G118" s="53"/>
      <c r="H118" s="56" t="str">
        <f aca="false">IF(A118="","",IF(F118="","Aktif","Ayrıldı"))</f>
        <v/>
      </c>
      <c r="I118" s="57" t="str">
        <f aca="false">IF(E118="","",(IF(F118="",Listeler!$E$5,F118)-E118)/365.25)</f>
        <v/>
      </c>
      <c r="J118" s="58" t="str">
        <f aca="false">IF(I118="","",IF(I118&lt;1,"0–1 yıl",IF(I118&lt;3,"1–3 yıl",IF(I118&lt;5,"3–5 yıl",IF(I118&lt;10,"5–10 yıl","10+ yıl")))))</f>
        <v/>
      </c>
    </row>
    <row r="119" customFormat="false" ht="15" hidden="false" customHeight="false" outlineLevel="0" collapsed="false">
      <c r="A119" s="53"/>
      <c r="B119" s="53"/>
      <c r="C119" s="53"/>
      <c r="D119" s="53"/>
      <c r="E119" s="55"/>
      <c r="F119" s="55"/>
      <c r="G119" s="53"/>
      <c r="H119" s="56" t="str">
        <f aca="false">IF(A119="","",IF(F119="","Aktif","Ayrıldı"))</f>
        <v/>
      </c>
      <c r="I119" s="57" t="str">
        <f aca="false">IF(E119="","",(IF(F119="",Listeler!$E$5,F119)-E119)/365.25)</f>
        <v/>
      </c>
      <c r="J119" s="58" t="str">
        <f aca="false">IF(I119="","",IF(I119&lt;1,"0–1 yıl",IF(I119&lt;3,"1–3 yıl",IF(I119&lt;5,"3–5 yıl",IF(I119&lt;10,"5–10 yıl","10+ yıl")))))</f>
        <v/>
      </c>
    </row>
    <row r="120" customFormat="false" ht="15" hidden="false" customHeight="false" outlineLevel="0" collapsed="false">
      <c r="A120" s="53"/>
      <c r="B120" s="53"/>
      <c r="C120" s="53"/>
      <c r="D120" s="53"/>
      <c r="E120" s="55"/>
      <c r="F120" s="55"/>
      <c r="G120" s="53"/>
      <c r="H120" s="56" t="str">
        <f aca="false">IF(A120="","",IF(F120="","Aktif","Ayrıldı"))</f>
        <v/>
      </c>
      <c r="I120" s="57" t="str">
        <f aca="false">IF(E120="","",(IF(F120="",Listeler!$E$5,F120)-E120)/365.25)</f>
        <v/>
      </c>
      <c r="J120" s="58" t="str">
        <f aca="false">IF(I120="","",IF(I120&lt;1,"0–1 yıl",IF(I120&lt;3,"1–3 yıl",IF(I120&lt;5,"3–5 yıl",IF(I120&lt;10,"5–10 yıl","10+ yıl")))))</f>
        <v/>
      </c>
    </row>
    <row r="121" customFormat="false" ht="15" hidden="false" customHeight="false" outlineLevel="0" collapsed="false">
      <c r="A121" s="53"/>
      <c r="B121" s="53"/>
      <c r="C121" s="53"/>
      <c r="D121" s="53"/>
      <c r="E121" s="55"/>
      <c r="F121" s="55"/>
      <c r="G121" s="53"/>
      <c r="H121" s="56" t="str">
        <f aca="false">IF(A121="","",IF(F121="","Aktif","Ayrıldı"))</f>
        <v/>
      </c>
      <c r="I121" s="57" t="str">
        <f aca="false">IF(E121="","",(IF(F121="",Listeler!$E$5,F121)-E121)/365.25)</f>
        <v/>
      </c>
      <c r="J121" s="58" t="str">
        <f aca="false">IF(I121="","",IF(I121&lt;1,"0–1 yıl",IF(I121&lt;3,"1–3 yıl",IF(I121&lt;5,"3–5 yıl",IF(I121&lt;10,"5–10 yıl","10+ yıl")))))</f>
        <v/>
      </c>
    </row>
    <row r="122" customFormat="false" ht="15" hidden="false" customHeight="false" outlineLevel="0" collapsed="false">
      <c r="A122" s="53"/>
      <c r="B122" s="53"/>
      <c r="C122" s="53"/>
      <c r="D122" s="53"/>
      <c r="E122" s="55"/>
      <c r="F122" s="55"/>
      <c r="G122" s="53"/>
      <c r="H122" s="56" t="str">
        <f aca="false">IF(A122="","",IF(F122="","Aktif","Ayrıldı"))</f>
        <v/>
      </c>
      <c r="I122" s="57" t="str">
        <f aca="false">IF(E122="","",(IF(F122="",Listeler!$E$5,F122)-E122)/365.25)</f>
        <v/>
      </c>
      <c r="J122" s="58" t="str">
        <f aca="false">IF(I122="","",IF(I122&lt;1,"0–1 yıl",IF(I122&lt;3,"1–3 yıl",IF(I122&lt;5,"3–5 yıl",IF(I122&lt;10,"5–10 yıl","10+ yıl")))))</f>
        <v/>
      </c>
    </row>
    <row r="123" customFormat="false" ht="15" hidden="false" customHeight="false" outlineLevel="0" collapsed="false">
      <c r="A123" s="53"/>
      <c r="B123" s="53"/>
      <c r="C123" s="53"/>
      <c r="D123" s="53"/>
      <c r="E123" s="55"/>
      <c r="F123" s="55"/>
      <c r="G123" s="53"/>
      <c r="H123" s="56" t="str">
        <f aca="false">IF(A123="","",IF(F123="","Aktif","Ayrıldı"))</f>
        <v/>
      </c>
      <c r="I123" s="57" t="str">
        <f aca="false">IF(E123="","",(IF(F123="",Listeler!$E$5,F123)-E123)/365.25)</f>
        <v/>
      </c>
      <c r="J123" s="58" t="str">
        <f aca="false">IF(I123="","",IF(I123&lt;1,"0–1 yıl",IF(I123&lt;3,"1–3 yıl",IF(I123&lt;5,"3–5 yıl",IF(I123&lt;10,"5–10 yıl","10+ yıl")))))</f>
        <v/>
      </c>
    </row>
    <row r="124" customFormat="false" ht="15" hidden="false" customHeight="false" outlineLevel="0" collapsed="false">
      <c r="A124" s="53"/>
      <c r="B124" s="53"/>
      <c r="C124" s="53"/>
      <c r="D124" s="53"/>
      <c r="E124" s="55"/>
      <c r="F124" s="55"/>
      <c r="G124" s="53"/>
      <c r="H124" s="56" t="str">
        <f aca="false">IF(A124="","",IF(F124="","Aktif","Ayrıldı"))</f>
        <v/>
      </c>
      <c r="I124" s="57" t="str">
        <f aca="false">IF(E124="","",(IF(F124="",Listeler!$E$5,F124)-E124)/365.25)</f>
        <v/>
      </c>
      <c r="J124" s="58" t="str">
        <f aca="false">IF(I124="","",IF(I124&lt;1,"0–1 yıl",IF(I124&lt;3,"1–3 yıl",IF(I124&lt;5,"3–5 yıl",IF(I124&lt;10,"5–10 yıl","10+ yıl")))))</f>
        <v/>
      </c>
    </row>
    <row r="125" customFormat="false" ht="15" hidden="false" customHeight="false" outlineLevel="0" collapsed="false">
      <c r="A125" s="53"/>
      <c r="B125" s="53"/>
      <c r="C125" s="53"/>
      <c r="D125" s="53"/>
      <c r="E125" s="55"/>
      <c r="F125" s="55"/>
      <c r="G125" s="53"/>
      <c r="H125" s="56" t="str">
        <f aca="false">IF(A125="","",IF(F125="","Aktif","Ayrıldı"))</f>
        <v/>
      </c>
      <c r="I125" s="57" t="str">
        <f aca="false">IF(E125="","",(IF(F125="",Listeler!$E$5,F125)-E125)/365.25)</f>
        <v/>
      </c>
      <c r="J125" s="58" t="str">
        <f aca="false">IF(I125="","",IF(I125&lt;1,"0–1 yıl",IF(I125&lt;3,"1–3 yıl",IF(I125&lt;5,"3–5 yıl",IF(I125&lt;10,"5–10 yıl","10+ yıl")))))</f>
        <v/>
      </c>
    </row>
    <row r="126" customFormat="false" ht="15" hidden="false" customHeight="false" outlineLevel="0" collapsed="false">
      <c r="A126" s="53"/>
      <c r="B126" s="53"/>
      <c r="C126" s="53"/>
      <c r="D126" s="53"/>
      <c r="E126" s="55"/>
      <c r="F126" s="55"/>
      <c r="G126" s="53"/>
      <c r="H126" s="56" t="str">
        <f aca="false">IF(A126="","",IF(F126="","Aktif","Ayrıldı"))</f>
        <v/>
      </c>
      <c r="I126" s="57" t="str">
        <f aca="false">IF(E126="","",(IF(F126="",Listeler!$E$5,F126)-E126)/365.25)</f>
        <v/>
      </c>
      <c r="J126" s="58" t="str">
        <f aca="false">IF(I126="","",IF(I126&lt;1,"0–1 yıl",IF(I126&lt;3,"1–3 yıl",IF(I126&lt;5,"3–5 yıl",IF(I126&lt;10,"5–10 yıl","10+ yıl")))))</f>
        <v/>
      </c>
    </row>
    <row r="127" customFormat="false" ht="15" hidden="false" customHeight="false" outlineLevel="0" collapsed="false">
      <c r="A127" s="53"/>
      <c r="B127" s="53"/>
      <c r="C127" s="53"/>
      <c r="D127" s="53"/>
      <c r="E127" s="55"/>
      <c r="F127" s="55"/>
      <c r="G127" s="53"/>
      <c r="H127" s="56" t="str">
        <f aca="false">IF(A127="","",IF(F127="","Aktif","Ayrıldı"))</f>
        <v/>
      </c>
      <c r="I127" s="57" t="str">
        <f aca="false">IF(E127="","",(IF(F127="",Listeler!$E$5,F127)-E127)/365.25)</f>
        <v/>
      </c>
      <c r="J127" s="58" t="str">
        <f aca="false">IF(I127="","",IF(I127&lt;1,"0–1 yıl",IF(I127&lt;3,"1–3 yıl",IF(I127&lt;5,"3–5 yıl",IF(I127&lt;10,"5–10 yıl","10+ yıl")))))</f>
        <v/>
      </c>
    </row>
    <row r="128" customFormat="false" ht="15" hidden="false" customHeight="false" outlineLevel="0" collapsed="false">
      <c r="A128" s="53"/>
      <c r="B128" s="53"/>
      <c r="C128" s="53"/>
      <c r="D128" s="53"/>
      <c r="E128" s="55"/>
      <c r="F128" s="55"/>
      <c r="G128" s="53"/>
      <c r="H128" s="56" t="str">
        <f aca="false">IF(A128="","",IF(F128="","Aktif","Ayrıldı"))</f>
        <v/>
      </c>
      <c r="I128" s="57" t="str">
        <f aca="false">IF(E128="","",(IF(F128="",Listeler!$E$5,F128)-E128)/365.25)</f>
        <v/>
      </c>
      <c r="J128" s="58" t="str">
        <f aca="false">IF(I128="","",IF(I128&lt;1,"0–1 yıl",IF(I128&lt;3,"1–3 yıl",IF(I128&lt;5,"3–5 yıl",IF(I128&lt;10,"5–10 yıl","10+ yıl")))))</f>
        <v/>
      </c>
    </row>
    <row r="129" customFormat="false" ht="15" hidden="false" customHeight="false" outlineLevel="0" collapsed="false">
      <c r="A129" s="53"/>
      <c r="B129" s="53"/>
      <c r="C129" s="53"/>
      <c r="D129" s="53"/>
      <c r="E129" s="55"/>
      <c r="F129" s="55"/>
      <c r="G129" s="53"/>
      <c r="H129" s="56" t="str">
        <f aca="false">IF(A129="","",IF(F129="","Aktif","Ayrıldı"))</f>
        <v/>
      </c>
      <c r="I129" s="57" t="str">
        <f aca="false">IF(E129="","",(IF(F129="",Listeler!$E$5,F129)-E129)/365.25)</f>
        <v/>
      </c>
      <c r="J129" s="58" t="str">
        <f aca="false">IF(I129="","",IF(I129&lt;1,"0–1 yıl",IF(I129&lt;3,"1–3 yıl",IF(I129&lt;5,"3–5 yıl",IF(I129&lt;10,"5–10 yıl","10+ yıl")))))</f>
        <v/>
      </c>
    </row>
    <row r="130" customFormat="false" ht="15" hidden="false" customHeight="false" outlineLevel="0" collapsed="false">
      <c r="A130" s="53"/>
      <c r="B130" s="53"/>
      <c r="C130" s="53"/>
      <c r="D130" s="53"/>
      <c r="E130" s="55"/>
      <c r="F130" s="55"/>
      <c r="G130" s="53"/>
      <c r="H130" s="56" t="str">
        <f aca="false">IF(A130="","",IF(F130="","Aktif","Ayrıldı"))</f>
        <v/>
      </c>
      <c r="I130" s="57" t="str">
        <f aca="false">IF(E130="","",(IF(F130="",Listeler!$E$5,F130)-E130)/365.25)</f>
        <v/>
      </c>
      <c r="J130" s="58" t="str">
        <f aca="false">IF(I130="","",IF(I130&lt;1,"0–1 yıl",IF(I130&lt;3,"1–3 yıl",IF(I130&lt;5,"3–5 yıl",IF(I130&lt;10,"5–10 yıl","10+ yıl")))))</f>
        <v/>
      </c>
    </row>
    <row r="131" customFormat="false" ht="15" hidden="false" customHeight="false" outlineLevel="0" collapsed="false">
      <c r="A131" s="53"/>
      <c r="B131" s="53"/>
      <c r="C131" s="53"/>
      <c r="D131" s="53"/>
      <c r="E131" s="55"/>
      <c r="F131" s="55"/>
      <c r="G131" s="53"/>
      <c r="H131" s="56" t="str">
        <f aca="false">IF(A131="","",IF(F131="","Aktif","Ayrıldı"))</f>
        <v/>
      </c>
      <c r="I131" s="57" t="str">
        <f aca="false">IF(E131="","",(IF(F131="",Listeler!$E$5,F131)-E131)/365.25)</f>
        <v/>
      </c>
      <c r="J131" s="58" t="str">
        <f aca="false">IF(I131="","",IF(I131&lt;1,"0–1 yıl",IF(I131&lt;3,"1–3 yıl",IF(I131&lt;5,"3–5 yıl",IF(I131&lt;10,"5–10 yıl","10+ yıl")))))</f>
        <v/>
      </c>
    </row>
    <row r="132" customFormat="false" ht="15" hidden="false" customHeight="false" outlineLevel="0" collapsed="false">
      <c r="A132" s="53"/>
      <c r="B132" s="53"/>
      <c r="C132" s="53"/>
      <c r="D132" s="53"/>
      <c r="E132" s="55"/>
      <c r="F132" s="55"/>
      <c r="G132" s="53"/>
      <c r="H132" s="56" t="str">
        <f aca="false">IF(A132="","",IF(F132="","Aktif","Ayrıldı"))</f>
        <v/>
      </c>
      <c r="I132" s="57" t="str">
        <f aca="false">IF(E132="","",(IF(F132="",Listeler!$E$5,F132)-E132)/365.25)</f>
        <v/>
      </c>
      <c r="J132" s="58" t="str">
        <f aca="false">IF(I132="","",IF(I132&lt;1,"0–1 yıl",IF(I132&lt;3,"1–3 yıl",IF(I132&lt;5,"3–5 yıl",IF(I132&lt;10,"5–10 yıl","10+ yıl")))))</f>
        <v/>
      </c>
    </row>
    <row r="133" customFormat="false" ht="15" hidden="false" customHeight="false" outlineLevel="0" collapsed="false">
      <c r="A133" s="53"/>
      <c r="B133" s="53"/>
      <c r="C133" s="53"/>
      <c r="D133" s="53"/>
      <c r="E133" s="55"/>
      <c r="F133" s="55"/>
      <c r="G133" s="53"/>
      <c r="H133" s="56" t="str">
        <f aca="false">IF(A133="","",IF(F133="","Aktif","Ayrıldı"))</f>
        <v/>
      </c>
      <c r="I133" s="57" t="str">
        <f aca="false">IF(E133="","",(IF(F133="",Listeler!$E$5,F133)-E133)/365.25)</f>
        <v/>
      </c>
      <c r="J133" s="58" t="str">
        <f aca="false">IF(I133="","",IF(I133&lt;1,"0–1 yıl",IF(I133&lt;3,"1–3 yıl",IF(I133&lt;5,"3–5 yıl",IF(I133&lt;10,"5–10 yıl","10+ yıl")))))</f>
        <v/>
      </c>
    </row>
    <row r="134" customFormat="false" ht="15" hidden="false" customHeight="false" outlineLevel="0" collapsed="false">
      <c r="A134" s="53"/>
      <c r="B134" s="53"/>
      <c r="C134" s="53"/>
      <c r="D134" s="53"/>
      <c r="E134" s="55"/>
      <c r="F134" s="55"/>
      <c r="G134" s="53"/>
      <c r="H134" s="56" t="str">
        <f aca="false">IF(A134="","",IF(F134="","Aktif","Ayrıldı"))</f>
        <v/>
      </c>
      <c r="I134" s="57" t="str">
        <f aca="false">IF(E134="","",(IF(F134="",Listeler!$E$5,F134)-E134)/365.25)</f>
        <v/>
      </c>
      <c r="J134" s="58" t="str">
        <f aca="false">IF(I134="","",IF(I134&lt;1,"0–1 yıl",IF(I134&lt;3,"1–3 yıl",IF(I134&lt;5,"3–5 yıl",IF(I134&lt;10,"5–10 yıl","10+ yıl")))))</f>
        <v/>
      </c>
    </row>
    <row r="135" customFormat="false" ht="15" hidden="false" customHeight="false" outlineLevel="0" collapsed="false">
      <c r="A135" s="53"/>
      <c r="B135" s="53"/>
      <c r="C135" s="53"/>
      <c r="D135" s="53"/>
      <c r="E135" s="55"/>
      <c r="F135" s="55"/>
      <c r="G135" s="53"/>
      <c r="H135" s="56" t="str">
        <f aca="false">IF(A135="","",IF(F135="","Aktif","Ayrıldı"))</f>
        <v/>
      </c>
      <c r="I135" s="57" t="str">
        <f aca="false">IF(E135="","",(IF(F135="",Listeler!$E$5,F135)-E135)/365.25)</f>
        <v/>
      </c>
      <c r="J135" s="58" t="str">
        <f aca="false">IF(I135="","",IF(I135&lt;1,"0–1 yıl",IF(I135&lt;3,"1–3 yıl",IF(I135&lt;5,"3–5 yıl",IF(I135&lt;10,"5–10 yıl","10+ yıl")))))</f>
        <v/>
      </c>
    </row>
    <row r="136" customFormat="false" ht="15" hidden="false" customHeight="false" outlineLevel="0" collapsed="false">
      <c r="A136" s="53"/>
      <c r="B136" s="53"/>
      <c r="C136" s="53"/>
      <c r="D136" s="53"/>
      <c r="E136" s="55"/>
      <c r="F136" s="55"/>
      <c r="G136" s="53"/>
      <c r="H136" s="56" t="str">
        <f aca="false">IF(A136="","",IF(F136="","Aktif","Ayrıldı"))</f>
        <v/>
      </c>
      <c r="I136" s="57" t="str">
        <f aca="false">IF(E136="","",(IF(F136="",Listeler!$E$5,F136)-E136)/365.25)</f>
        <v/>
      </c>
      <c r="J136" s="58" t="str">
        <f aca="false">IF(I136="","",IF(I136&lt;1,"0–1 yıl",IF(I136&lt;3,"1–3 yıl",IF(I136&lt;5,"3–5 yıl",IF(I136&lt;10,"5–10 yıl","10+ yıl")))))</f>
        <v/>
      </c>
    </row>
    <row r="137" customFormat="false" ht="15" hidden="false" customHeight="false" outlineLevel="0" collapsed="false">
      <c r="A137" s="53"/>
      <c r="B137" s="53"/>
      <c r="C137" s="53"/>
      <c r="D137" s="53"/>
      <c r="E137" s="55"/>
      <c r="F137" s="55"/>
      <c r="G137" s="53"/>
      <c r="H137" s="56" t="str">
        <f aca="false">IF(A137="","",IF(F137="","Aktif","Ayrıldı"))</f>
        <v/>
      </c>
      <c r="I137" s="57" t="str">
        <f aca="false">IF(E137="","",(IF(F137="",Listeler!$E$5,F137)-E137)/365.25)</f>
        <v/>
      </c>
      <c r="J137" s="58" t="str">
        <f aca="false">IF(I137="","",IF(I137&lt;1,"0–1 yıl",IF(I137&lt;3,"1–3 yıl",IF(I137&lt;5,"3–5 yıl",IF(I137&lt;10,"5–10 yıl","10+ yıl")))))</f>
        <v/>
      </c>
    </row>
    <row r="138" customFormat="false" ht="15" hidden="false" customHeight="false" outlineLevel="0" collapsed="false">
      <c r="A138" s="53"/>
      <c r="B138" s="53"/>
      <c r="C138" s="53"/>
      <c r="D138" s="53"/>
      <c r="E138" s="55"/>
      <c r="F138" s="55"/>
      <c r="G138" s="53"/>
      <c r="H138" s="56" t="str">
        <f aca="false">IF(A138="","",IF(F138="","Aktif","Ayrıldı"))</f>
        <v/>
      </c>
      <c r="I138" s="57" t="str">
        <f aca="false">IF(E138="","",(IF(F138="",Listeler!$E$5,F138)-E138)/365.25)</f>
        <v/>
      </c>
      <c r="J138" s="58" t="str">
        <f aca="false">IF(I138="","",IF(I138&lt;1,"0–1 yıl",IF(I138&lt;3,"1–3 yıl",IF(I138&lt;5,"3–5 yıl",IF(I138&lt;10,"5–10 yıl","10+ yıl")))))</f>
        <v/>
      </c>
    </row>
    <row r="139" customFormat="false" ht="15" hidden="false" customHeight="false" outlineLevel="0" collapsed="false">
      <c r="A139" s="53"/>
      <c r="B139" s="53"/>
      <c r="C139" s="53"/>
      <c r="D139" s="53"/>
      <c r="E139" s="55"/>
      <c r="F139" s="55"/>
      <c r="G139" s="53"/>
      <c r="H139" s="56" t="str">
        <f aca="false">IF(A139="","",IF(F139="","Aktif","Ayrıldı"))</f>
        <v/>
      </c>
      <c r="I139" s="57" t="str">
        <f aca="false">IF(E139="","",(IF(F139="",Listeler!$E$5,F139)-E139)/365.25)</f>
        <v/>
      </c>
      <c r="J139" s="58" t="str">
        <f aca="false">IF(I139="","",IF(I139&lt;1,"0–1 yıl",IF(I139&lt;3,"1–3 yıl",IF(I139&lt;5,"3–5 yıl",IF(I139&lt;10,"5–10 yıl","10+ yıl")))))</f>
        <v/>
      </c>
    </row>
    <row r="140" customFormat="false" ht="15" hidden="false" customHeight="false" outlineLevel="0" collapsed="false">
      <c r="A140" s="53"/>
      <c r="B140" s="53"/>
      <c r="C140" s="53"/>
      <c r="D140" s="53"/>
      <c r="E140" s="55"/>
      <c r="F140" s="55"/>
      <c r="G140" s="53"/>
      <c r="H140" s="56" t="str">
        <f aca="false">IF(A140="","",IF(F140="","Aktif","Ayrıldı"))</f>
        <v/>
      </c>
      <c r="I140" s="57" t="str">
        <f aca="false">IF(E140="","",(IF(F140="",Listeler!$E$5,F140)-E140)/365.25)</f>
        <v/>
      </c>
      <c r="J140" s="58" t="str">
        <f aca="false">IF(I140="","",IF(I140&lt;1,"0–1 yıl",IF(I140&lt;3,"1–3 yıl",IF(I140&lt;5,"3–5 yıl",IF(I140&lt;10,"5–10 yıl","10+ yıl")))))</f>
        <v/>
      </c>
    </row>
    <row r="141" customFormat="false" ht="15" hidden="false" customHeight="false" outlineLevel="0" collapsed="false">
      <c r="A141" s="53"/>
      <c r="B141" s="53"/>
      <c r="C141" s="53"/>
      <c r="D141" s="53"/>
      <c r="E141" s="55"/>
      <c r="F141" s="55"/>
      <c r="G141" s="53"/>
      <c r="H141" s="56" t="str">
        <f aca="false">IF(A141="","",IF(F141="","Aktif","Ayrıldı"))</f>
        <v/>
      </c>
      <c r="I141" s="57" t="str">
        <f aca="false">IF(E141="","",(IF(F141="",Listeler!$E$5,F141)-E141)/365.25)</f>
        <v/>
      </c>
      <c r="J141" s="58" t="str">
        <f aca="false">IF(I141="","",IF(I141&lt;1,"0–1 yıl",IF(I141&lt;3,"1–3 yıl",IF(I141&lt;5,"3–5 yıl",IF(I141&lt;10,"5–10 yıl","10+ yıl")))))</f>
        <v/>
      </c>
    </row>
    <row r="142" customFormat="false" ht="15" hidden="false" customHeight="false" outlineLevel="0" collapsed="false">
      <c r="A142" s="53"/>
      <c r="B142" s="53"/>
      <c r="C142" s="53"/>
      <c r="D142" s="53"/>
      <c r="E142" s="55"/>
      <c r="F142" s="55"/>
      <c r="G142" s="53"/>
      <c r="H142" s="56" t="str">
        <f aca="false">IF(A142="","",IF(F142="","Aktif","Ayrıldı"))</f>
        <v/>
      </c>
      <c r="I142" s="57" t="str">
        <f aca="false">IF(E142="","",(IF(F142="",Listeler!$E$5,F142)-E142)/365.25)</f>
        <v/>
      </c>
      <c r="J142" s="58" t="str">
        <f aca="false">IF(I142="","",IF(I142&lt;1,"0–1 yıl",IF(I142&lt;3,"1–3 yıl",IF(I142&lt;5,"3–5 yıl",IF(I142&lt;10,"5–10 yıl","10+ yıl")))))</f>
        <v/>
      </c>
    </row>
    <row r="143" customFormat="false" ht="15" hidden="false" customHeight="false" outlineLevel="0" collapsed="false">
      <c r="A143" s="53"/>
      <c r="B143" s="53"/>
      <c r="C143" s="53"/>
      <c r="D143" s="53"/>
      <c r="E143" s="55"/>
      <c r="F143" s="55"/>
      <c r="G143" s="53"/>
      <c r="H143" s="56" t="str">
        <f aca="false">IF(A143="","",IF(F143="","Aktif","Ayrıldı"))</f>
        <v/>
      </c>
      <c r="I143" s="57" t="str">
        <f aca="false">IF(E143="","",(IF(F143="",Listeler!$E$5,F143)-E143)/365.25)</f>
        <v/>
      </c>
      <c r="J143" s="58" t="str">
        <f aca="false">IF(I143="","",IF(I143&lt;1,"0–1 yıl",IF(I143&lt;3,"1–3 yıl",IF(I143&lt;5,"3–5 yıl",IF(I143&lt;10,"5–10 yıl","10+ yıl")))))</f>
        <v/>
      </c>
    </row>
    <row r="144" customFormat="false" ht="15" hidden="false" customHeight="false" outlineLevel="0" collapsed="false">
      <c r="A144" s="53"/>
      <c r="B144" s="53"/>
      <c r="C144" s="53"/>
      <c r="D144" s="53"/>
      <c r="E144" s="55"/>
      <c r="F144" s="55"/>
      <c r="G144" s="53"/>
      <c r="H144" s="56" t="str">
        <f aca="false">IF(A144="","",IF(F144="","Aktif","Ayrıldı"))</f>
        <v/>
      </c>
      <c r="I144" s="57" t="str">
        <f aca="false">IF(E144="","",(IF(F144="",Listeler!$E$5,F144)-E144)/365.25)</f>
        <v/>
      </c>
      <c r="J144" s="58" t="str">
        <f aca="false">IF(I144="","",IF(I144&lt;1,"0–1 yıl",IF(I144&lt;3,"1–3 yıl",IF(I144&lt;5,"3–5 yıl",IF(I144&lt;10,"5–10 yıl","10+ yıl")))))</f>
        <v/>
      </c>
    </row>
    <row r="145" customFormat="false" ht="15" hidden="false" customHeight="false" outlineLevel="0" collapsed="false">
      <c r="A145" s="53"/>
      <c r="B145" s="53"/>
      <c r="C145" s="53"/>
      <c r="D145" s="53"/>
      <c r="E145" s="55"/>
      <c r="F145" s="55"/>
      <c r="G145" s="53"/>
      <c r="H145" s="56" t="str">
        <f aca="false">IF(A145="","",IF(F145="","Aktif","Ayrıldı"))</f>
        <v/>
      </c>
      <c r="I145" s="57" t="str">
        <f aca="false">IF(E145="","",(IF(F145="",Listeler!$E$5,F145)-E145)/365.25)</f>
        <v/>
      </c>
      <c r="J145" s="58" t="str">
        <f aca="false">IF(I145="","",IF(I145&lt;1,"0–1 yıl",IF(I145&lt;3,"1–3 yıl",IF(I145&lt;5,"3–5 yıl",IF(I145&lt;10,"5–10 yıl","10+ yıl")))))</f>
        <v/>
      </c>
    </row>
    <row r="146" customFormat="false" ht="15" hidden="false" customHeight="false" outlineLevel="0" collapsed="false">
      <c r="A146" s="53"/>
      <c r="B146" s="53"/>
      <c r="C146" s="53"/>
      <c r="D146" s="53"/>
      <c r="E146" s="55"/>
      <c r="F146" s="55"/>
      <c r="G146" s="53"/>
      <c r="H146" s="56" t="str">
        <f aca="false">IF(A146="","",IF(F146="","Aktif","Ayrıldı"))</f>
        <v/>
      </c>
      <c r="I146" s="57" t="str">
        <f aca="false">IF(E146="","",(IF(F146="",Listeler!$E$5,F146)-E146)/365.25)</f>
        <v/>
      </c>
      <c r="J146" s="58" t="str">
        <f aca="false">IF(I146="","",IF(I146&lt;1,"0–1 yıl",IF(I146&lt;3,"1–3 yıl",IF(I146&lt;5,"3–5 yıl",IF(I146&lt;10,"5–10 yıl","10+ yıl")))))</f>
        <v/>
      </c>
    </row>
    <row r="147" customFormat="false" ht="15" hidden="false" customHeight="false" outlineLevel="0" collapsed="false">
      <c r="A147" s="53"/>
      <c r="B147" s="53"/>
      <c r="C147" s="53"/>
      <c r="D147" s="53"/>
      <c r="E147" s="55"/>
      <c r="F147" s="55"/>
      <c r="G147" s="53"/>
      <c r="H147" s="56" t="str">
        <f aca="false">IF(A147="","",IF(F147="","Aktif","Ayrıldı"))</f>
        <v/>
      </c>
      <c r="I147" s="57" t="str">
        <f aca="false">IF(E147="","",(IF(F147="",Listeler!$E$5,F147)-E147)/365.25)</f>
        <v/>
      </c>
      <c r="J147" s="58" t="str">
        <f aca="false">IF(I147="","",IF(I147&lt;1,"0–1 yıl",IF(I147&lt;3,"1–3 yıl",IF(I147&lt;5,"3–5 yıl",IF(I147&lt;10,"5–10 yıl","10+ yıl")))))</f>
        <v/>
      </c>
    </row>
    <row r="148" customFormat="false" ht="15" hidden="false" customHeight="false" outlineLevel="0" collapsed="false">
      <c r="A148" s="53"/>
      <c r="B148" s="53"/>
      <c r="C148" s="53"/>
      <c r="D148" s="53"/>
      <c r="E148" s="55"/>
      <c r="F148" s="55"/>
      <c r="G148" s="53"/>
      <c r="H148" s="56" t="str">
        <f aca="false">IF(A148="","",IF(F148="","Aktif","Ayrıldı"))</f>
        <v/>
      </c>
      <c r="I148" s="57" t="str">
        <f aca="false">IF(E148="","",(IF(F148="",Listeler!$E$5,F148)-E148)/365.25)</f>
        <v/>
      </c>
      <c r="J148" s="58" t="str">
        <f aca="false">IF(I148="","",IF(I148&lt;1,"0–1 yıl",IF(I148&lt;3,"1–3 yıl",IF(I148&lt;5,"3–5 yıl",IF(I148&lt;10,"5–10 yıl","10+ yıl")))))</f>
        <v/>
      </c>
    </row>
    <row r="149" customFormat="false" ht="15" hidden="false" customHeight="false" outlineLevel="0" collapsed="false">
      <c r="A149" s="53"/>
      <c r="B149" s="53"/>
      <c r="C149" s="53"/>
      <c r="D149" s="53"/>
      <c r="E149" s="55"/>
      <c r="F149" s="55"/>
      <c r="G149" s="53"/>
      <c r="H149" s="56" t="str">
        <f aca="false">IF(A149="","",IF(F149="","Aktif","Ayrıldı"))</f>
        <v/>
      </c>
      <c r="I149" s="57" t="str">
        <f aca="false">IF(E149="","",(IF(F149="",Listeler!$E$5,F149)-E149)/365.25)</f>
        <v/>
      </c>
      <c r="J149" s="58" t="str">
        <f aca="false">IF(I149="","",IF(I149&lt;1,"0–1 yıl",IF(I149&lt;3,"1–3 yıl",IF(I149&lt;5,"3–5 yıl",IF(I149&lt;10,"5–10 yıl","10+ yıl")))))</f>
        <v/>
      </c>
    </row>
    <row r="150" customFormat="false" ht="15" hidden="false" customHeight="false" outlineLevel="0" collapsed="false">
      <c r="A150" s="53"/>
      <c r="B150" s="53"/>
      <c r="C150" s="53"/>
      <c r="D150" s="53"/>
      <c r="E150" s="55"/>
      <c r="F150" s="55"/>
      <c r="G150" s="53"/>
      <c r="H150" s="56" t="str">
        <f aca="false">IF(A150="","",IF(F150="","Aktif","Ayrıldı"))</f>
        <v/>
      </c>
      <c r="I150" s="57" t="str">
        <f aca="false">IF(E150="","",(IF(F150="",Listeler!$E$5,F150)-E150)/365.25)</f>
        <v/>
      </c>
      <c r="J150" s="58" t="str">
        <f aca="false">IF(I150="","",IF(I150&lt;1,"0–1 yıl",IF(I150&lt;3,"1–3 yıl",IF(I150&lt;5,"3–5 yıl",IF(I150&lt;10,"5–10 yıl","10+ yıl")))))</f>
        <v/>
      </c>
    </row>
    <row r="151" customFormat="false" ht="15" hidden="false" customHeight="false" outlineLevel="0" collapsed="false">
      <c r="A151" s="53"/>
      <c r="B151" s="53"/>
      <c r="C151" s="53"/>
      <c r="D151" s="53"/>
      <c r="E151" s="55"/>
      <c r="F151" s="55"/>
      <c r="G151" s="53"/>
      <c r="H151" s="56" t="str">
        <f aca="false">IF(A151="","",IF(F151="","Aktif","Ayrıldı"))</f>
        <v/>
      </c>
      <c r="I151" s="57" t="str">
        <f aca="false">IF(E151="","",(IF(F151="",Listeler!$E$5,F151)-E151)/365.25)</f>
        <v/>
      </c>
      <c r="J151" s="58" t="str">
        <f aca="false">IF(I151="","",IF(I151&lt;1,"0–1 yıl",IF(I151&lt;3,"1–3 yıl",IF(I151&lt;5,"3–5 yıl",IF(I151&lt;10,"5–10 yıl","10+ yıl")))))</f>
        <v/>
      </c>
    </row>
    <row r="152" customFormat="false" ht="15" hidden="false" customHeight="false" outlineLevel="0" collapsed="false">
      <c r="A152" s="53"/>
      <c r="B152" s="53"/>
      <c r="C152" s="53"/>
      <c r="D152" s="53"/>
      <c r="E152" s="55"/>
      <c r="F152" s="55"/>
      <c r="G152" s="53"/>
      <c r="H152" s="56" t="str">
        <f aca="false">IF(A152="","",IF(F152="","Aktif","Ayrıldı"))</f>
        <v/>
      </c>
      <c r="I152" s="57" t="str">
        <f aca="false">IF(E152="","",(IF(F152="",Listeler!$E$5,F152)-E152)/365.25)</f>
        <v/>
      </c>
      <c r="J152" s="58" t="str">
        <f aca="false">IF(I152="","",IF(I152&lt;1,"0–1 yıl",IF(I152&lt;3,"1–3 yıl",IF(I152&lt;5,"3–5 yıl",IF(I152&lt;10,"5–10 yıl","10+ yıl")))))</f>
        <v/>
      </c>
    </row>
    <row r="153" customFormat="false" ht="15" hidden="false" customHeight="false" outlineLevel="0" collapsed="false">
      <c r="A153" s="53"/>
      <c r="B153" s="53"/>
      <c r="C153" s="53"/>
      <c r="D153" s="53"/>
      <c r="E153" s="55"/>
      <c r="F153" s="55"/>
      <c r="G153" s="53"/>
      <c r="H153" s="56" t="str">
        <f aca="false">IF(A153="","",IF(F153="","Aktif","Ayrıldı"))</f>
        <v/>
      </c>
      <c r="I153" s="57" t="str">
        <f aca="false">IF(E153="","",(IF(F153="",Listeler!$E$5,F153)-E153)/365.25)</f>
        <v/>
      </c>
      <c r="J153" s="58" t="str">
        <f aca="false">IF(I153="","",IF(I153&lt;1,"0–1 yıl",IF(I153&lt;3,"1–3 yıl",IF(I153&lt;5,"3–5 yıl",IF(I153&lt;10,"5–10 yıl","10+ yıl")))))</f>
        <v/>
      </c>
    </row>
    <row r="154" customFormat="false" ht="15" hidden="false" customHeight="false" outlineLevel="0" collapsed="false">
      <c r="A154" s="53"/>
      <c r="B154" s="53"/>
      <c r="C154" s="53"/>
      <c r="D154" s="53"/>
      <c r="E154" s="55"/>
      <c r="F154" s="55"/>
      <c r="G154" s="53"/>
      <c r="H154" s="56" t="str">
        <f aca="false">IF(A154="","",IF(F154="","Aktif","Ayrıldı"))</f>
        <v/>
      </c>
      <c r="I154" s="57" t="str">
        <f aca="false">IF(E154="","",(IF(F154="",Listeler!$E$5,F154)-E154)/365.25)</f>
        <v/>
      </c>
      <c r="J154" s="58" t="str">
        <f aca="false">IF(I154="","",IF(I154&lt;1,"0–1 yıl",IF(I154&lt;3,"1–3 yıl",IF(I154&lt;5,"3–5 yıl",IF(I154&lt;10,"5–10 yıl","10+ yıl")))))</f>
        <v/>
      </c>
    </row>
    <row r="155" customFormat="false" ht="15" hidden="false" customHeight="false" outlineLevel="0" collapsed="false">
      <c r="A155" s="53"/>
      <c r="B155" s="53"/>
      <c r="C155" s="53"/>
      <c r="D155" s="53"/>
      <c r="E155" s="55"/>
      <c r="F155" s="55"/>
      <c r="G155" s="53"/>
      <c r="H155" s="56" t="str">
        <f aca="false">IF(A155="","",IF(F155="","Aktif","Ayrıldı"))</f>
        <v/>
      </c>
      <c r="I155" s="57" t="str">
        <f aca="false">IF(E155="","",(IF(F155="",Listeler!$E$5,F155)-E155)/365.25)</f>
        <v/>
      </c>
      <c r="J155" s="58" t="str">
        <f aca="false">IF(I155="","",IF(I155&lt;1,"0–1 yıl",IF(I155&lt;3,"1–3 yıl",IF(I155&lt;5,"3–5 yıl",IF(I155&lt;10,"5–10 yıl","10+ yıl")))))</f>
        <v/>
      </c>
    </row>
    <row r="156" customFormat="false" ht="15" hidden="false" customHeight="false" outlineLevel="0" collapsed="false">
      <c r="A156" s="53"/>
      <c r="B156" s="53"/>
      <c r="C156" s="53"/>
      <c r="D156" s="53"/>
      <c r="E156" s="55"/>
      <c r="F156" s="55"/>
      <c r="G156" s="53"/>
      <c r="H156" s="56" t="str">
        <f aca="false">IF(A156="","",IF(F156="","Aktif","Ayrıldı"))</f>
        <v/>
      </c>
      <c r="I156" s="57" t="str">
        <f aca="false">IF(E156="","",(IF(F156="",Listeler!$E$5,F156)-E156)/365.25)</f>
        <v/>
      </c>
      <c r="J156" s="58" t="str">
        <f aca="false">IF(I156="","",IF(I156&lt;1,"0–1 yıl",IF(I156&lt;3,"1–3 yıl",IF(I156&lt;5,"3–5 yıl",IF(I156&lt;10,"5–10 yıl","10+ yıl")))))</f>
        <v/>
      </c>
    </row>
    <row r="157" customFormat="false" ht="15" hidden="false" customHeight="false" outlineLevel="0" collapsed="false">
      <c r="A157" s="53"/>
      <c r="B157" s="53"/>
      <c r="C157" s="53"/>
      <c r="D157" s="53"/>
      <c r="E157" s="55"/>
      <c r="F157" s="55"/>
      <c r="G157" s="53"/>
      <c r="H157" s="56" t="str">
        <f aca="false">IF(A157="","",IF(F157="","Aktif","Ayrıldı"))</f>
        <v/>
      </c>
      <c r="I157" s="57" t="str">
        <f aca="false">IF(E157="","",(IF(F157="",Listeler!$E$5,F157)-E157)/365.25)</f>
        <v/>
      </c>
      <c r="J157" s="58" t="str">
        <f aca="false">IF(I157="","",IF(I157&lt;1,"0–1 yıl",IF(I157&lt;3,"1–3 yıl",IF(I157&lt;5,"3–5 yıl",IF(I157&lt;10,"5–10 yıl","10+ yıl")))))</f>
        <v/>
      </c>
    </row>
    <row r="158" customFormat="false" ht="15" hidden="false" customHeight="false" outlineLevel="0" collapsed="false">
      <c r="A158" s="53"/>
      <c r="B158" s="53"/>
      <c r="C158" s="53"/>
      <c r="D158" s="53"/>
      <c r="E158" s="55"/>
      <c r="F158" s="55"/>
      <c r="G158" s="53"/>
      <c r="H158" s="56" t="str">
        <f aca="false">IF(A158="","",IF(F158="","Aktif","Ayrıldı"))</f>
        <v/>
      </c>
      <c r="I158" s="57" t="str">
        <f aca="false">IF(E158="","",(IF(F158="",Listeler!$E$5,F158)-E158)/365.25)</f>
        <v/>
      </c>
      <c r="J158" s="58" t="str">
        <f aca="false">IF(I158="","",IF(I158&lt;1,"0–1 yıl",IF(I158&lt;3,"1–3 yıl",IF(I158&lt;5,"3–5 yıl",IF(I158&lt;10,"5–10 yıl","10+ yıl")))))</f>
        <v/>
      </c>
    </row>
    <row r="159" customFormat="false" ht="15" hidden="false" customHeight="false" outlineLevel="0" collapsed="false">
      <c r="A159" s="53"/>
      <c r="B159" s="53"/>
      <c r="C159" s="53"/>
      <c r="D159" s="53"/>
      <c r="E159" s="55"/>
      <c r="F159" s="55"/>
      <c r="G159" s="53"/>
      <c r="H159" s="56" t="str">
        <f aca="false">IF(A159="","",IF(F159="","Aktif","Ayrıldı"))</f>
        <v/>
      </c>
      <c r="I159" s="57" t="str">
        <f aca="false">IF(E159="","",(IF(F159="",Listeler!$E$5,F159)-E159)/365.25)</f>
        <v/>
      </c>
      <c r="J159" s="58" t="str">
        <f aca="false">IF(I159="","",IF(I159&lt;1,"0–1 yıl",IF(I159&lt;3,"1–3 yıl",IF(I159&lt;5,"3–5 yıl",IF(I159&lt;10,"5–10 yıl","10+ yıl")))))</f>
        <v/>
      </c>
    </row>
    <row r="160" customFormat="false" ht="15" hidden="false" customHeight="false" outlineLevel="0" collapsed="false">
      <c r="A160" s="53"/>
      <c r="B160" s="53"/>
      <c r="C160" s="53"/>
      <c r="D160" s="53"/>
      <c r="E160" s="55"/>
      <c r="F160" s="55"/>
      <c r="G160" s="53"/>
      <c r="H160" s="56" t="str">
        <f aca="false">IF(A160="","",IF(F160="","Aktif","Ayrıldı"))</f>
        <v/>
      </c>
      <c r="I160" s="57" t="str">
        <f aca="false">IF(E160="","",(IF(F160="",Listeler!$E$5,F160)-E160)/365.25)</f>
        <v/>
      </c>
      <c r="J160" s="58" t="str">
        <f aca="false">IF(I160="","",IF(I160&lt;1,"0–1 yıl",IF(I160&lt;3,"1–3 yıl",IF(I160&lt;5,"3–5 yıl",IF(I160&lt;10,"5–10 yıl","10+ yıl")))))</f>
        <v/>
      </c>
    </row>
    <row r="161" customFormat="false" ht="15" hidden="false" customHeight="false" outlineLevel="0" collapsed="false">
      <c r="A161" s="53"/>
      <c r="B161" s="53"/>
      <c r="C161" s="53"/>
      <c r="D161" s="53"/>
      <c r="E161" s="55"/>
      <c r="F161" s="55"/>
      <c r="G161" s="53"/>
      <c r="H161" s="56" t="str">
        <f aca="false">IF(A161="","",IF(F161="","Aktif","Ayrıldı"))</f>
        <v/>
      </c>
      <c r="I161" s="57" t="str">
        <f aca="false">IF(E161="","",(IF(F161="",Listeler!$E$5,F161)-E161)/365.25)</f>
        <v/>
      </c>
      <c r="J161" s="58" t="str">
        <f aca="false">IF(I161="","",IF(I161&lt;1,"0–1 yıl",IF(I161&lt;3,"1–3 yıl",IF(I161&lt;5,"3–5 yıl",IF(I161&lt;10,"5–10 yıl","10+ yıl")))))</f>
        <v/>
      </c>
    </row>
    <row r="162" customFormat="false" ht="15" hidden="false" customHeight="false" outlineLevel="0" collapsed="false">
      <c r="A162" s="53"/>
      <c r="B162" s="53"/>
      <c r="C162" s="53"/>
      <c r="D162" s="53"/>
      <c r="E162" s="55"/>
      <c r="F162" s="55"/>
      <c r="G162" s="53"/>
      <c r="H162" s="56" t="str">
        <f aca="false">IF(A162="","",IF(F162="","Aktif","Ayrıldı"))</f>
        <v/>
      </c>
      <c r="I162" s="57" t="str">
        <f aca="false">IF(E162="","",(IF(F162="",Listeler!$E$5,F162)-E162)/365.25)</f>
        <v/>
      </c>
      <c r="J162" s="58" t="str">
        <f aca="false">IF(I162="","",IF(I162&lt;1,"0–1 yıl",IF(I162&lt;3,"1–3 yıl",IF(I162&lt;5,"3–5 yıl",IF(I162&lt;10,"5–10 yıl","10+ yıl")))))</f>
        <v/>
      </c>
    </row>
    <row r="163" customFormat="false" ht="15" hidden="false" customHeight="false" outlineLevel="0" collapsed="false">
      <c r="A163" s="53"/>
      <c r="B163" s="53"/>
      <c r="C163" s="53"/>
      <c r="D163" s="53"/>
      <c r="E163" s="55"/>
      <c r="F163" s="55"/>
      <c r="G163" s="53"/>
      <c r="H163" s="56" t="str">
        <f aca="false">IF(A163="","",IF(F163="","Aktif","Ayrıldı"))</f>
        <v/>
      </c>
      <c r="I163" s="57" t="str">
        <f aca="false">IF(E163="","",(IF(F163="",Listeler!$E$5,F163)-E163)/365.25)</f>
        <v/>
      </c>
      <c r="J163" s="58" t="str">
        <f aca="false">IF(I163="","",IF(I163&lt;1,"0–1 yıl",IF(I163&lt;3,"1–3 yıl",IF(I163&lt;5,"3–5 yıl",IF(I163&lt;10,"5–10 yıl","10+ yıl")))))</f>
        <v/>
      </c>
    </row>
    <row r="164" customFormat="false" ht="15" hidden="false" customHeight="false" outlineLevel="0" collapsed="false">
      <c r="A164" s="53"/>
      <c r="B164" s="53"/>
      <c r="C164" s="53"/>
      <c r="D164" s="53"/>
      <c r="E164" s="55"/>
      <c r="F164" s="55"/>
      <c r="G164" s="53"/>
      <c r="H164" s="56" t="str">
        <f aca="false">IF(A164="","",IF(F164="","Aktif","Ayrıldı"))</f>
        <v/>
      </c>
      <c r="I164" s="57" t="str">
        <f aca="false">IF(E164="","",(IF(F164="",Listeler!$E$5,F164)-E164)/365.25)</f>
        <v/>
      </c>
      <c r="J164" s="58" t="str">
        <f aca="false">IF(I164="","",IF(I164&lt;1,"0–1 yıl",IF(I164&lt;3,"1–3 yıl",IF(I164&lt;5,"3–5 yıl",IF(I164&lt;10,"5–10 yıl","10+ yıl")))))</f>
        <v/>
      </c>
    </row>
    <row r="165" customFormat="false" ht="15" hidden="false" customHeight="false" outlineLevel="0" collapsed="false">
      <c r="A165" s="53"/>
      <c r="B165" s="53"/>
      <c r="C165" s="53"/>
      <c r="D165" s="53"/>
      <c r="E165" s="55"/>
      <c r="F165" s="55"/>
      <c r="G165" s="53"/>
      <c r="H165" s="56" t="str">
        <f aca="false">IF(A165="","",IF(F165="","Aktif","Ayrıldı"))</f>
        <v/>
      </c>
      <c r="I165" s="57" t="str">
        <f aca="false">IF(E165="","",(IF(F165="",Listeler!$E$5,F165)-E165)/365.25)</f>
        <v/>
      </c>
      <c r="J165" s="58" t="str">
        <f aca="false">IF(I165="","",IF(I165&lt;1,"0–1 yıl",IF(I165&lt;3,"1–3 yıl",IF(I165&lt;5,"3–5 yıl",IF(I165&lt;10,"5–10 yıl","10+ yıl")))))</f>
        <v/>
      </c>
    </row>
    <row r="166" customFormat="false" ht="15" hidden="false" customHeight="false" outlineLevel="0" collapsed="false">
      <c r="A166" s="53"/>
      <c r="B166" s="53"/>
      <c r="C166" s="53"/>
      <c r="D166" s="53"/>
      <c r="E166" s="55"/>
      <c r="F166" s="55"/>
      <c r="G166" s="53"/>
      <c r="H166" s="56" t="str">
        <f aca="false">IF(A166="","",IF(F166="","Aktif","Ayrıldı"))</f>
        <v/>
      </c>
      <c r="I166" s="57" t="str">
        <f aca="false">IF(E166="","",(IF(F166="",Listeler!$E$5,F166)-E166)/365.25)</f>
        <v/>
      </c>
      <c r="J166" s="58" t="str">
        <f aca="false">IF(I166="","",IF(I166&lt;1,"0–1 yıl",IF(I166&lt;3,"1–3 yıl",IF(I166&lt;5,"3–5 yıl",IF(I166&lt;10,"5–10 yıl","10+ yıl")))))</f>
        <v/>
      </c>
    </row>
    <row r="167" customFormat="false" ht="15" hidden="false" customHeight="false" outlineLevel="0" collapsed="false">
      <c r="A167" s="53"/>
      <c r="B167" s="53"/>
      <c r="C167" s="53"/>
      <c r="D167" s="53"/>
      <c r="E167" s="55"/>
      <c r="F167" s="55"/>
      <c r="G167" s="53"/>
      <c r="H167" s="56" t="str">
        <f aca="false">IF(A167="","",IF(F167="","Aktif","Ayrıldı"))</f>
        <v/>
      </c>
      <c r="I167" s="57" t="str">
        <f aca="false">IF(E167="","",(IF(F167="",Listeler!$E$5,F167)-E167)/365.25)</f>
        <v/>
      </c>
      <c r="J167" s="58" t="str">
        <f aca="false">IF(I167="","",IF(I167&lt;1,"0–1 yıl",IF(I167&lt;3,"1–3 yıl",IF(I167&lt;5,"3–5 yıl",IF(I167&lt;10,"5–10 yıl","10+ yıl")))))</f>
        <v/>
      </c>
    </row>
    <row r="168" customFormat="false" ht="15" hidden="false" customHeight="false" outlineLevel="0" collapsed="false">
      <c r="A168" s="53"/>
      <c r="B168" s="53"/>
      <c r="C168" s="53"/>
      <c r="D168" s="53"/>
      <c r="E168" s="55"/>
      <c r="F168" s="55"/>
      <c r="G168" s="53"/>
      <c r="H168" s="56" t="str">
        <f aca="false">IF(A168="","",IF(F168="","Aktif","Ayrıldı"))</f>
        <v/>
      </c>
      <c r="I168" s="57" t="str">
        <f aca="false">IF(E168="","",(IF(F168="",Listeler!$E$5,F168)-E168)/365.25)</f>
        <v/>
      </c>
      <c r="J168" s="58" t="str">
        <f aca="false">IF(I168="","",IF(I168&lt;1,"0–1 yıl",IF(I168&lt;3,"1–3 yıl",IF(I168&lt;5,"3–5 yıl",IF(I168&lt;10,"5–10 yıl","10+ yıl")))))</f>
        <v/>
      </c>
    </row>
    <row r="169" customFormat="false" ht="15" hidden="false" customHeight="false" outlineLevel="0" collapsed="false">
      <c r="A169" s="53"/>
      <c r="B169" s="53"/>
      <c r="C169" s="53"/>
      <c r="D169" s="53"/>
      <c r="E169" s="55"/>
      <c r="F169" s="55"/>
      <c r="G169" s="53"/>
      <c r="H169" s="56" t="str">
        <f aca="false">IF(A169="","",IF(F169="","Aktif","Ayrıldı"))</f>
        <v/>
      </c>
      <c r="I169" s="57" t="str">
        <f aca="false">IF(E169="","",(IF(F169="",Listeler!$E$5,F169)-E169)/365.25)</f>
        <v/>
      </c>
      <c r="J169" s="58" t="str">
        <f aca="false">IF(I169="","",IF(I169&lt;1,"0–1 yıl",IF(I169&lt;3,"1–3 yıl",IF(I169&lt;5,"3–5 yıl",IF(I169&lt;10,"5–10 yıl","10+ yıl")))))</f>
        <v/>
      </c>
    </row>
    <row r="170" customFormat="false" ht="15" hidden="false" customHeight="false" outlineLevel="0" collapsed="false">
      <c r="A170" s="53"/>
      <c r="B170" s="53"/>
      <c r="C170" s="53"/>
      <c r="D170" s="53"/>
      <c r="E170" s="55"/>
      <c r="F170" s="55"/>
      <c r="G170" s="53"/>
      <c r="H170" s="56" t="str">
        <f aca="false">IF(A170="","",IF(F170="","Aktif","Ayrıldı"))</f>
        <v/>
      </c>
      <c r="I170" s="57" t="str">
        <f aca="false">IF(E170="","",(IF(F170="",Listeler!$E$5,F170)-E170)/365.25)</f>
        <v/>
      </c>
      <c r="J170" s="58" t="str">
        <f aca="false">IF(I170="","",IF(I170&lt;1,"0–1 yıl",IF(I170&lt;3,"1–3 yıl",IF(I170&lt;5,"3–5 yıl",IF(I170&lt;10,"5–10 yıl","10+ yıl")))))</f>
        <v/>
      </c>
    </row>
    <row r="171" customFormat="false" ht="15" hidden="false" customHeight="false" outlineLevel="0" collapsed="false">
      <c r="A171" s="53"/>
      <c r="B171" s="53"/>
      <c r="C171" s="53"/>
      <c r="D171" s="53"/>
      <c r="E171" s="55"/>
      <c r="F171" s="55"/>
      <c r="G171" s="53"/>
      <c r="H171" s="56" t="str">
        <f aca="false">IF(A171="","",IF(F171="","Aktif","Ayrıldı"))</f>
        <v/>
      </c>
      <c r="I171" s="57" t="str">
        <f aca="false">IF(E171="","",(IF(F171="",Listeler!$E$5,F171)-E171)/365.25)</f>
        <v/>
      </c>
      <c r="J171" s="58" t="str">
        <f aca="false">IF(I171="","",IF(I171&lt;1,"0–1 yıl",IF(I171&lt;3,"1–3 yıl",IF(I171&lt;5,"3–5 yıl",IF(I171&lt;10,"5–10 yıl","10+ yıl")))))</f>
        <v/>
      </c>
    </row>
    <row r="172" customFormat="false" ht="15" hidden="false" customHeight="false" outlineLevel="0" collapsed="false">
      <c r="A172" s="53"/>
      <c r="B172" s="53"/>
      <c r="C172" s="53"/>
      <c r="D172" s="53"/>
      <c r="E172" s="55"/>
      <c r="F172" s="55"/>
      <c r="G172" s="53"/>
      <c r="H172" s="56" t="str">
        <f aca="false">IF(A172="","",IF(F172="","Aktif","Ayrıldı"))</f>
        <v/>
      </c>
      <c r="I172" s="57" t="str">
        <f aca="false">IF(E172="","",(IF(F172="",Listeler!$E$5,F172)-E172)/365.25)</f>
        <v/>
      </c>
      <c r="J172" s="58" t="str">
        <f aca="false">IF(I172="","",IF(I172&lt;1,"0–1 yıl",IF(I172&lt;3,"1–3 yıl",IF(I172&lt;5,"3–5 yıl",IF(I172&lt;10,"5–10 yıl","10+ yıl")))))</f>
        <v/>
      </c>
    </row>
    <row r="173" customFormat="false" ht="15" hidden="false" customHeight="false" outlineLevel="0" collapsed="false">
      <c r="A173" s="53"/>
      <c r="B173" s="53"/>
      <c r="C173" s="53"/>
      <c r="D173" s="53"/>
      <c r="E173" s="55"/>
      <c r="F173" s="55"/>
      <c r="G173" s="53"/>
      <c r="H173" s="56" t="str">
        <f aca="false">IF(A173="","",IF(F173="","Aktif","Ayrıldı"))</f>
        <v/>
      </c>
      <c r="I173" s="57" t="str">
        <f aca="false">IF(E173="","",(IF(F173="",Listeler!$E$5,F173)-E173)/365.25)</f>
        <v/>
      </c>
      <c r="J173" s="58" t="str">
        <f aca="false">IF(I173="","",IF(I173&lt;1,"0–1 yıl",IF(I173&lt;3,"1–3 yıl",IF(I173&lt;5,"3–5 yıl",IF(I173&lt;10,"5–10 yıl","10+ yıl")))))</f>
        <v/>
      </c>
    </row>
    <row r="174" customFormat="false" ht="15" hidden="false" customHeight="false" outlineLevel="0" collapsed="false">
      <c r="A174" s="53"/>
      <c r="B174" s="53"/>
      <c r="C174" s="53"/>
      <c r="D174" s="53"/>
      <c r="E174" s="55"/>
      <c r="F174" s="55"/>
      <c r="G174" s="53"/>
      <c r="H174" s="56" t="str">
        <f aca="false">IF(A174="","",IF(F174="","Aktif","Ayrıldı"))</f>
        <v/>
      </c>
      <c r="I174" s="57" t="str">
        <f aca="false">IF(E174="","",(IF(F174="",Listeler!$E$5,F174)-E174)/365.25)</f>
        <v/>
      </c>
      <c r="J174" s="58" t="str">
        <f aca="false">IF(I174="","",IF(I174&lt;1,"0–1 yıl",IF(I174&lt;3,"1–3 yıl",IF(I174&lt;5,"3–5 yıl",IF(I174&lt;10,"5–10 yıl","10+ yıl")))))</f>
        <v/>
      </c>
    </row>
    <row r="175" customFormat="false" ht="15" hidden="false" customHeight="false" outlineLevel="0" collapsed="false">
      <c r="A175" s="53"/>
      <c r="B175" s="53"/>
      <c r="C175" s="53"/>
      <c r="D175" s="53"/>
      <c r="E175" s="55"/>
      <c r="F175" s="55"/>
      <c r="G175" s="53"/>
      <c r="H175" s="56" t="str">
        <f aca="false">IF(A175="","",IF(F175="","Aktif","Ayrıldı"))</f>
        <v/>
      </c>
      <c r="I175" s="57" t="str">
        <f aca="false">IF(E175="","",(IF(F175="",Listeler!$E$5,F175)-E175)/365.25)</f>
        <v/>
      </c>
      <c r="J175" s="58" t="str">
        <f aca="false">IF(I175="","",IF(I175&lt;1,"0–1 yıl",IF(I175&lt;3,"1–3 yıl",IF(I175&lt;5,"3–5 yıl",IF(I175&lt;10,"5–10 yıl","10+ yıl")))))</f>
        <v/>
      </c>
    </row>
    <row r="176" customFormat="false" ht="15" hidden="false" customHeight="false" outlineLevel="0" collapsed="false">
      <c r="A176" s="53"/>
      <c r="B176" s="53"/>
      <c r="C176" s="53"/>
      <c r="D176" s="53"/>
      <c r="E176" s="55"/>
      <c r="F176" s="55"/>
      <c r="G176" s="53"/>
      <c r="H176" s="56" t="str">
        <f aca="false">IF(A176="","",IF(F176="","Aktif","Ayrıldı"))</f>
        <v/>
      </c>
      <c r="I176" s="57" t="str">
        <f aca="false">IF(E176="","",(IF(F176="",Listeler!$E$5,F176)-E176)/365.25)</f>
        <v/>
      </c>
      <c r="J176" s="58" t="str">
        <f aca="false">IF(I176="","",IF(I176&lt;1,"0–1 yıl",IF(I176&lt;3,"1–3 yıl",IF(I176&lt;5,"3–5 yıl",IF(I176&lt;10,"5–10 yıl","10+ yıl")))))</f>
        <v/>
      </c>
    </row>
    <row r="177" customFormat="false" ht="15" hidden="false" customHeight="false" outlineLevel="0" collapsed="false">
      <c r="A177" s="53"/>
      <c r="B177" s="53"/>
      <c r="C177" s="53"/>
      <c r="D177" s="53"/>
      <c r="E177" s="55"/>
      <c r="F177" s="55"/>
      <c r="G177" s="53"/>
      <c r="H177" s="56" t="str">
        <f aca="false">IF(A177="","",IF(F177="","Aktif","Ayrıldı"))</f>
        <v/>
      </c>
      <c r="I177" s="57" t="str">
        <f aca="false">IF(E177="","",(IF(F177="",Listeler!$E$5,F177)-E177)/365.25)</f>
        <v/>
      </c>
      <c r="J177" s="58" t="str">
        <f aca="false">IF(I177="","",IF(I177&lt;1,"0–1 yıl",IF(I177&lt;3,"1–3 yıl",IF(I177&lt;5,"3–5 yıl",IF(I177&lt;10,"5–10 yıl","10+ yıl")))))</f>
        <v/>
      </c>
    </row>
    <row r="178" customFormat="false" ht="15" hidden="false" customHeight="false" outlineLevel="0" collapsed="false">
      <c r="A178" s="53"/>
      <c r="B178" s="53"/>
      <c r="C178" s="53"/>
      <c r="D178" s="53"/>
      <c r="E178" s="55"/>
      <c r="F178" s="55"/>
      <c r="G178" s="53"/>
      <c r="H178" s="56" t="str">
        <f aca="false">IF(A178="","",IF(F178="","Aktif","Ayrıldı"))</f>
        <v/>
      </c>
      <c r="I178" s="57" t="str">
        <f aca="false">IF(E178="","",(IF(F178="",Listeler!$E$5,F178)-E178)/365.25)</f>
        <v/>
      </c>
      <c r="J178" s="58" t="str">
        <f aca="false">IF(I178="","",IF(I178&lt;1,"0–1 yıl",IF(I178&lt;3,"1–3 yıl",IF(I178&lt;5,"3–5 yıl",IF(I178&lt;10,"5–10 yıl","10+ yıl")))))</f>
        <v/>
      </c>
    </row>
    <row r="179" customFormat="false" ht="15" hidden="false" customHeight="false" outlineLevel="0" collapsed="false">
      <c r="A179" s="53"/>
      <c r="B179" s="53"/>
      <c r="C179" s="53"/>
      <c r="D179" s="53"/>
      <c r="E179" s="55"/>
      <c r="F179" s="55"/>
      <c r="G179" s="53"/>
      <c r="H179" s="56" t="str">
        <f aca="false">IF(A179="","",IF(F179="","Aktif","Ayrıldı"))</f>
        <v/>
      </c>
      <c r="I179" s="57" t="str">
        <f aca="false">IF(E179="","",(IF(F179="",Listeler!$E$5,F179)-E179)/365.25)</f>
        <v/>
      </c>
      <c r="J179" s="58" t="str">
        <f aca="false">IF(I179="","",IF(I179&lt;1,"0–1 yıl",IF(I179&lt;3,"1–3 yıl",IF(I179&lt;5,"3–5 yıl",IF(I179&lt;10,"5–10 yıl","10+ yıl")))))</f>
        <v/>
      </c>
    </row>
    <row r="180" customFormat="false" ht="15" hidden="false" customHeight="false" outlineLevel="0" collapsed="false">
      <c r="A180" s="53"/>
      <c r="B180" s="53"/>
      <c r="C180" s="53"/>
      <c r="D180" s="53"/>
      <c r="E180" s="55"/>
      <c r="F180" s="55"/>
      <c r="G180" s="53"/>
      <c r="H180" s="56" t="str">
        <f aca="false">IF(A180="","",IF(F180="","Aktif","Ayrıldı"))</f>
        <v/>
      </c>
      <c r="I180" s="57" t="str">
        <f aca="false">IF(E180="","",(IF(F180="",Listeler!$E$5,F180)-E180)/365.25)</f>
        <v/>
      </c>
      <c r="J180" s="58" t="str">
        <f aca="false">IF(I180="","",IF(I180&lt;1,"0–1 yıl",IF(I180&lt;3,"1–3 yıl",IF(I180&lt;5,"3–5 yıl",IF(I180&lt;10,"5–10 yıl","10+ yıl")))))</f>
        <v/>
      </c>
    </row>
    <row r="181" customFormat="false" ht="15" hidden="false" customHeight="false" outlineLevel="0" collapsed="false">
      <c r="A181" s="53"/>
      <c r="B181" s="53"/>
      <c r="C181" s="53"/>
      <c r="D181" s="53"/>
      <c r="E181" s="55"/>
      <c r="F181" s="55"/>
      <c r="G181" s="53"/>
      <c r="H181" s="56" t="str">
        <f aca="false">IF(A181="","",IF(F181="","Aktif","Ayrıldı"))</f>
        <v/>
      </c>
      <c r="I181" s="57" t="str">
        <f aca="false">IF(E181="","",(IF(F181="",Listeler!$E$5,F181)-E181)/365.25)</f>
        <v/>
      </c>
      <c r="J181" s="58" t="str">
        <f aca="false">IF(I181="","",IF(I181&lt;1,"0–1 yıl",IF(I181&lt;3,"1–3 yıl",IF(I181&lt;5,"3–5 yıl",IF(I181&lt;10,"5–10 yıl","10+ yıl")))))</f>
        <v/>
      </c>
    </row>
    <row r="182" customFormat="false" ht="15" hidden="false" customHeight="false" outlineLevel="0" collapsed="false">
      <c r="A182" s="53"/>
      <c r="B182" s="53"/>
      <c r="C182" s="53"/>
      <c r="D182" s="53"/>
      <c r="E182" s="55"/>
      <c r="F182" s="55"/>
      <c r="G182" s="53"/>
      <c r="H182" s="56" t="str">
        <f aca="false">IF(A182="","",IF(F182="","Aktif","Ayrıldı"))</f>
        <v/>
      </c>
      <c r="I182" s="57" t="str">
        <f aca="false">IF(E182="","",(IF(F182="",Listeler!$E$5,F182)-E182)/365.25)</f>
        <v/>
      </c>
      <c r="J182" s="58" t="str">
        <f aca="false">IF(I182="","",IF(I182&lt;1,"0–1 yıl",IF(I182&lt;3,"1–3 yıl",IF(I182&lt;5,"3–5 yıl",IF(I182&lt;10,"5–10 yıl","10+ yıl")))))</f>
        <v/>
      </c>
    </row>
    <row r="183" customFormat="false" ht="15" hidden="false" customHeight="false" outlineLevel="0" collapsed="false">
      <c r="A183" s="53"/>
      <c r="B183" s="53"/>
      <c r="C183" s="53"/>
      <c r="D183" s="53"/>
      <c r="E183" s="55"/>
      <c r="F183" s="55"/>
      <c r="G183" s="53"/>
      <c r="H183" s="56" t="str">
        <f aca="false">IF(A183="","",IF(F183="","Aktif","Ayrıldı"))</f>
        <v/>
      </c>
      <c r="I183" s="57" t="str">
        <f aca="false">IF(E183="","",(IF(F183="",Listeler!$E$5,F183)-E183)/365.25)</f>
        <v/>
      </c>
      <c r="J183" s="58" t="str">
        <f aca="false">IF(I183="","",IF(I183&lt;1,"0–1 yıl",IF(I183&lt;3,"1–3 yıl",IF(I183&lt;5,"3–5 yıl",IF(I183&lt;10,"5–10 yıl","10+ yıl")))))</f>
        <v/>
      </c>
    </row>
    <row r="184" customFormat="false" ht="15" hidden="false" customHeight="false" outlineLevel="0" collapsed="false">
      <c r="A184" s="53"/>
      <c r="B184" s="53"/>
      <c r="C184" s="53"/>
      <c r="D184" s="53"/>
      <c r="E184" s="55"/>
      <c r="F184" s="55"/>
      <c r="G184" s="53"/>
      <c r="H184" s="56" t="str">
        <f aca="false">IF(A184="","",IF(F184="","Aktif","Ayrıldı"))</f>
        <v/>
      </c>
      <c r="I184" s="57" t="str">
        <f aca="false">IF(E184="","",(IF(F184="",Listeler!$E$5,F184)-E184)/365.25)</f>
        <v/>
      </c>
      <c r="J184" s="58" t="str">
        <f aca="false">IF(I184="","",IF(I184&lt;1,"0–1 yıl",IF(I184&lt;3,"1–3 yıl",IF(I184&lt;5,"3–5 yıl",IF(I184&lt;10,"5–10 yıl","10+ yıl")))))</f>
        <v/>
      </c>
    </row>
    <row r="185" customFormat="false" ht="15" hidden="false" customHeight="false" outlineLevel="0" collapsed="false">
      <c r="A185" s="53"/>
      <c r="B185" s="53"/>
      <c r="C185" s="53"/>
      <c r="D185" s="53"/>
      <c r="E185" s="55"/>
      <c r="F185" s="55"/>
      <c r="G185" s="53"/>
      <c r="H185" s="56" t="str">
        <f aca="false">IF(A185="","",IF(F185="","Aktif","Ayrıldı"))</f>
        <v/>
      </c>
      <c r="I185" s="57" t="str">
        <f aca="false">IF(E185="","",(IF(F185="",Listeler!$E$5,F185)-E185)/365.25)</f>
        <v/>
      </c>
      <c r="J185" s="58" t="str">
        <f aca="false">IF(I185="","",IF(I185&lt;1,"0–1 yıl",IF(I185&lt;3,"1–3 yıl",IF(I185&lt;5,"3–5 yıl",IF(I185&lt;10,"5–10 yıl","10+ yıl")))))</f>
        <v/>
      </c>
    </row>
    <row r="186" customFormat="false" ht="15" hidden="false" customHeight="false" outlineLevel="0" collapsed="false">
      <c r="A186" s="53"/>
      <c r="B186" s="53"/>
      <c r="C186" s="53"/>
      <c r="D186" s="53"/>
      <c r="E186" s="55"/>
      <c r="F186" s="55"/>
      <c r="G186" s="53"/>
      <c r="H186" s="56" t="str">
        <f aca="false">IF(A186="","",IF(F186="","Aktif","Ayrıldı"))</f>
        <v/>
      </c>
      <c r="I186" s="57" t="str">
        <f aca="false">IF(E186="","",(IF(F186="",Listeler!$E$5,F186)-E186)/365.25)</f>
        <v/>
      </c>
      <c r="J186" s="58" t="str">
        <f aca="false">IF(I186="","",IF(I186&lt;1,"0–1 yıl",IF(I186&lt;3,"1–3 yıl",IF(I186&lt;5,"3–5 yıl",IF(I186&lt;10,"5–10 yıl","10+ yıl")))))</f>
        <v/>
      </c>
    </row>
    <row r="187" customFormat="false" ht="15" hidden="false" customHeight="false" outlineLevel="0" collapsed="false">
      <c r="A187" s="53"/>
      <c r="B187" s="53"/>
      <c r="C187" s="53"/>
      <c r="D187" s="53"/>
      <c r="E187" s="55"/>
      <c r="F187" s="55"/>
      <c r="G187" s="53"/>
      <c r="H187" s="56" t="str">
        <f aca="false">IF(A187="","",IF(F187="","Aktif","Ayrıldı"))</f>
        <v/>
      </c>
      <c r="I187" s="57" t="str">
        <f aca="false">IF(E187="","",(IF(F187="",Listeler!$E$5,F187)-E187)/365.25)</f>
        <v/>
      </c>
      <c r="J187" s="58" t="str">
        <f aca="false">IF(I187="","",IF(I187&lt;1,"0–1 yıl",IF(I187&lt;3,"1–3 yıl",IF(I187&lt;5,"3–5 yıl",IF(I187&lt;10,"5–10 yıl","10+ yıl")))))</f>
        <v/>
      </c>
    </row>
    <row r="188" customFormat="false" ht="15" hidden="false" customHeight="false" outlineLevel="0" collapsed="false">
      <c r="A188" s="53"/>
      <c r="B188" s="53"/>
      <c r="C188" s="53"/>
      <c r="D188" s="53"/>
      <c r="E188" s="55"/>
      <c r="F188" s="55"/>
      <c r="G188" s="53"/>
      <c r="H188" s="56" t="str">
        <f aca="false">IF(A188="","",IF(F188="","Aktif","Ayrıldı"))</f>
        <v/>
      </c>
      <c r="I188" s="57" t="str">
        <f aca="false">IF(E188="","",(IF(F188="",Listeler!$E$5,F188)-E188)/365.25)</f>
        <v/>
      </c>
      <c r="J188" s="58" t="str">
        <f aca="false">IF(I188="","",IF(I188&lt;1,"0–1 yıl",IF(I188&lt;3,"1–3 yıl",IF(I188&lt;5,"3–5 yıl",IF(I188&lt;10,"5–10 yıl","10+ yıl")))))</f>
        <v/>
      </c>
    </row>
    <row r="189" customFormat="false" ht="15" hidden="false" customHeight="false" outlineLevel="0" collapsed="false">
      <c r="A189" s="53"/>
      <c r="B189" s="53"/>
      <c r="C189" s="53"/>
      <c r="D189" s="53"/>
      <c r="E189" s="55"/>
      <c r="F189" s="55"/>
      <c r="G189" s="53"/>
      <c r="H189" s="56" t="str">
        <f aca="false">IF(A189="","",IF(F189="","Aktif","Ayrıldı"))</f>
        <v/>
      </c>
      <c r="I189" s="57" t="str">
        <f aca="false">IF(E189="","",(IF(F189="",Listeler!$E$5,F189)-E189)/365.25)</f>
        <v/>
      </c>
      <c r="J189" s="58" t="str">
        <f aca="false">IF(I189="","",IF(I189&lt;1,"0–1 yıl",IF(I189&lt;3,"1–3 yıl",IF(I189&lt;5,"3–5 yıl",IF(I189&lt;10,"5–10 yıl","10+ yıl")))))</f>
        <v/>
      </c>
    </row>
    <row r="190" customFormat="false" ht="15" hidden="false" customHeight="false" outlineLevel="0" collapsed="false">
      <c r="A190" s="53"/>
      <c r="B190" s="53"/>
      <c r="C190" s="53"/>
      <c r="D190" s="53"/>
      <c r="E190" s="55"/>
      <c r="F190" s="55"/>
      <c r="G190" s="53"/>
      <c r="H190" s="56" t="str">
        <f aca="false">IF(A190="","",IF(F190="","Aktif","Ayrıldı"))</f>
        <v/>
      </c>
      <c r="I190" s="57" t="str">
        <f aca="false">IF(E190="","",(IF(F190="",Listeler!$E$5,F190)-E190)/365.25)</f>
        <v/>
      </c>
      <c r="J190" s="58" t="str">
        <f aca="false">IF(I190="","",IF(I190&lt;1,"0–1 yıl",IF(I190&lt;3,"1–3 yıl",IF(I190&lt;5,"3–5 yıl",IF(I190&lt;10,"5–10 yıl","10+ yıl")))))</f>
        <v/>
      </c>
    </row>
    <row r="191" customFormat="false" ht="15" hidden="false" customHeight="false" outlineLevel="0" collapsed="false">
      <c r="A191" s="53"/>
      <c r="B191" s="53"/>
      <c r="C191" s="53"/>
      <c r="D191" s="53"/>
      <c r="E191" s="55"/>
      <c r="F191" s="55"/>
      <c r="G191" s="53"/>
      <c r="H191" s="56" t="str">
        <f aca="false">IF(A191="","",IF(F191="","Aktif","Ayrıldı"))</f>
        <v/>
      </c>
      <c r="I191" s="57" t="str">
        <f aca="false">IF(E191="","",(IF(F191="",Listeler!$E$5,F191)-E191)/365.25)</f>
        <v/>
      </c>
      <c r="J191" s="58" t="str">
        <f aca="false">IF(I191="","",IF(I191&lt;1,"0–1 yıl",IF(I191&lt;3,"1–3 yıl",IF(I191&lt;5,"3–5 yıl",IF(I191&lt;10,"5–10 yıl","10+ yıl")))))</f>
        <v/>
      </c>
    </row>
    <row r="192" customFormat="false" ht="15" hidden="false" customHeight="false" outlineLevel="0" collapsed="false">
      <c r="A192" s="53"/>
      <c r="B192" s="53"/>
      <c r="C192" s="53"/>
      <c r="D192" s="53"/>
      <c r="E192" s="55"/>
      <c r="F192" s="55"/>
      <c r="G192" s="53"/>
      <c r="H192" s="56" t="str">
        <f aca="false">IF(A192="","",IF(F192="","Aktif","Ayrıldı"))</f>
        <v/>
      </c>
      <c r="I192" s="57" t="str">
        <f aca="false">IF(E192="","",(IF(F192="",Listeler!$E$5,F192)-E192)/365.25)</f>
        <v/>
      </c>
      <c r="J192" s="58" t="str">
        <f aca="false">IF(I192="","",IF(I192&lt;1,"0–1 yıl",IF(I192&lt;3,"1–3 yıl",IF(I192&lt;5,"3–5 yıl",IF(I192&lt;10,"5–10 yıl","10+ yıl")))))</f>
        <v/>
      </c>
    </row>
    <row r="193" customFormat="false" ht="15" hidden="false" customHeight="false" outlineLevel="0" collapsed="false">
      <c r="A193" s="53"/>
      <c r="B193" s="53"/>
      <c r="C193" s="53"/>
      <c r="D193" s="53"/>
      <c r="E193" s="55"/>
      <c r="F193" s="55"/>
      <c r="G193" s="53"/>
      <c r="H193" s="56" t="str">
        <f aca="false">IF(A193="","",IF(F193="","Aktif","Ayrıldı"))</f>
        <v/>
      </c>
      <c r="I193" s="57" t="str">
        <f aca="false">IF(E193="","",(IF(F193="",Listeler!$E$5,F193)-E193)/365.25)</f>
        <v/>
      </c>
      <c r="J193" s="58" t="str">
        <f aca="false">IF(I193="","",IF(I193&lt;1,"0–1 yıl",IF(I193&lt;3,"1–3 yıl",IF(I193&lt;5,"3–5 yıl",IF(I193&lt;10,"5–10 yıl","10+ yıl")))))</f>
        <v/>
      </c>
    </row>
    <row r="194" customFormat="false" ht="15" hidden="false" customHeight="false" outlineLevel="0" collapsed="false">
      <c r="A194" s="53"/>
      <c r="B194" s="53"/>
      <c r="C194" s="53"/>
      <c r="D194" s="53"/>
      <c r="E194" s="55"/>
      <c r="F194" s="55"/>
      <c r="G194" s="53"/>
      <c r="H194" s="56" t="str">
        <f aca="false">IF(A194="","",IF(F194="","Aktif","Ayrıldı"))</f>
        <v/>
      </c>
      <c r="I194" s="57" t="str">
        <f aca="false">IF(E194="","",(IF(F194="",Listeler!$E$5,F194)-E194)/365.25)</f>
        <v/>
      </c>
      <c r="J194" s="58" t="str">
        <f aca="false">IF(I194="","",IF(I194&lt;1,"0–1 yıl",IF(I194&lt;3,"1–3 yıl",IF(I194&lt;5,"3–5 yıl",IF(I194&lt;10,"5–10 yıl","10+ yıl")))))</f>
        <v/>
      </c>
    </row>
    <row r="195" customFormat="false" ht="15" hidden="false" customHeight="false" outlineLevel="0" collapsed="false">
      <c r="A195" s="53"/>
      <c r="B195" s="53"/>
      <c r="C195" s="53"/>
      <c r="D195" s="53"/>
      <c r="E195" s="55"/>
      <c r="F195" s="55"/>
      <c r="G195" s="53"/>
      <c r="H195" s="56" t="str">
        <f aca="false">IF(A195="","",IF(F195="","Aktif","Ayrıldı"))</f>
        <v/>
      </c>
      <c r="I195" s="57" t="str">
        <f aca="false">IF(E195="","",(IF(F195="",Listeler!$E$5,F195)-E195)/365.25)</f>
        <v/>
      </c>
      <c r="J195" s="58" t="str">
        <f aca="false">IF(I195="","",IF(I195&lt;1,"0–1 yıl",IF(I195&lt;3,"1–3 yıl",IF(I195&lt;5,"3–5 yıl",IF(I195&lt;10,"5–10 yıl","10+ yıl")))))</f>
        <v/>
      </c>
    </row>
    <row r="196" customFormat="false" ht="15" hidden="false" customHeight="false" outlineLevel="0" collapsed="false">
      <c r="A196" s="53"/>
      <c r="B196" s="53"/>
      <c r="C196" s="53"/>
      <c r="D196" s="53"/>
      <c r="E196" s="55"/>
      <c r="F196" s="55"/>
      <c r="G196" s="53"/>
      <c r="H196" s="56" t="str">
        <f aca="false">IF(A196="","",IF(F196="","Aktif","Ayrıldı"))</f>
        <v/>
      </c>
      <c r="I196" s="57" t="str">
        <f aca="false">IF(E196="","",(IF(F196="",Listeler!$E$5,F196)-E196)/365.25)</f>
        <v/>
      </c>
      <c r="J196" s="58" t="str">
        <f aca="false">IF(I196="","",IF(I196&lt;1,"0–1 yıl",IF(I196&lt;3,"1–3 yıl",IF(I196&lt;5,"3–5 yıl",IF(I196&lt;10,"5–10 yıl","10+ yıl")))))</f>
        <v/>
      </c>
    </row>
    <row r="197" customFormat="false" ht="15" hidden="false" customHeight="false" outlineLevel="0" collapsed="false">
      <c r="A197" s="53"/>
      <c r="B197" s="53"/>
      <c r="C197" s="53"/>
      <c r="D197" s="53"/>
      <c r="E197" s="55"/>
      <c r="F197" s="55"/>
      <c r="G197" s="53"/>
      <c r="H197" s="56" t="str">
        <f aca="false">IF(A197="","",IF(F197="","Aktif","Ayrıldı"))</f>
        <v/>
      </c>
      <c r="I197" s="57" t="str">
        <f aca="false">IF(E197="","",(IF(F197="",Listeler!$E$5,F197)-E197)/365.25)</f>
        <v/>
      </c>
      <c r="J197" s="58" t="str">
        <f aca="false">IF(I197="","",IF(I197&lt;1,"0–1 yıl",IF(I197&lt;3,"1–3 yıl",IF(I197&lt;5,"3–5 yıl",IF(I197&lt;10,"5–10 yıl","10+ yıl")))))</f>
        <v/>
      </c>
    </row>
    <row r="198" customFormat="false" ht="15" hidden="false" customHeight="false" outlineLevel="0" collapsed="false">
      <c r="A198" s="53"/>
      <c r="B198" s="53"/>
      <c r="C198" s="53"/>
      <c r="D198" s="53"/>
      <c r="E198" s="55"/>
      <c r="F198" s="55"/>
      <c r="G198" s="53"/>
      <c r="H198" s="56" t="str">
        <f aca="false">IF(A198="","",IF(F198="","Aktif","Ayrıldı"))</f>
        <v/>
      </c>
      <c r="I198" s="57" t="str">
        <f aca="false">IF(E198="","",(IF(F198="",Listeler!$E$5,F198)-E198)/365.25)</f>
        <v/>
      </c>
      <c r="J198" s="58" t="str">
        <f aca="false">IF(I198="","",IF(I198&lt;1,"0–1 yıl",IF(I198&lt;3,"1–3 yıl",IF(I198&lt;5,"3–5 yıl",IF(I198&lt;10,"5–10 yıl","10+ yıl")))))</f>
        <v/>
      </c>
    </row>
    <row r="199" customFormat="false" ht="15" hidden="false" customHeight="false" outlineLevel="0" collapsed="false">
      <c r="A199" s="53"/>
      <c r="B199" s="53"/>
      <c r="C199" s="53"/>
      <c r="D199" s="53"/>
      <c r="E199" s="55"/>
      <c r="F199" s="55"/>
      <c r="G199" s="53"/>
      <c r="H199" s="56" t="str">
        <f aca="false">IF(A199="","",IF(F199="","Aktif","Ayrıldı"))</f>
        <v/>
      </c>
      <c r="I199" s="57" t="str">
        <f aca="false">IF(E199="","",(IF(F199="",Listeler!$E$5,F199)-E199)/365.25)</f>
        <v/>
      </c>
      <c r="J199" s="58" t="str">
        <f aca="false">IF(I199="","",IF(I199&lt;1,"0–1 yıl",IF(I199&lt;3,"1–3 yıl",IF(I199&lt;5,"3–5 yıl",IF(I199&lt;10,"5–10 yıl","10+ yıl")))))</f>
        <v/>
      </c>
    </row>
    <row r="200" customFormat="false" ht="15" hidden="false" customHeight="false" outlineLevel="0" collapsed="false">
      <c r="A200" s="53"/>
      <c r="B200" s="53"/>
      <c r="C200" s="53"/>
      <c r="D200" s="53"/>
      <c r="E200" s="55"/>
      <c r="F200" s="55"/>
      <c r="G200" s="53"/>
      <c r="H200" s="56" t="str">
        <f aca="false">IF(A200="","",IF(F200="","Aktif","Ayrıldı"))</f>
        <v/>
      </c>
      <c r="I200" s="57" t="str">
        <f aca="false">IF(E200="","",(IF(F200="",Listeler!$E$5,F200)-E200)/365.25)</f>
        <v/>
      </c>
      <c r="J200" s="58" t="str">
        <f aca="false">IF(I200="","",IF(I200&lt;1,"0–1 yıl",IF(I200&lt;3,"1–3 yıl",IF(I200&lt;5,"3–5 yıl",IF(I200&lt;10,"5–10 yıl","10+ yıl")))))</f>
        <v/>
      </c>
    </row>
    <row r="201" customFormat="false" ht="15" hidden="false" customHeight="false" outlineLevel="0" collapsed="false">
      <c r="A201" s="53"/>
      <c r="B201" s="53"/>
      <c r="C201" s="53"/>
      <c r="D201" s="53"/>
      <c r="E201" s="55"/>
      <c r="F201" s="55"/>
      <c r="G201" s="53"/>
      <c r="H201" s="56" t="str">
        <f aca="false">IF(A201="","",IF(F201="","Aktif","Ayrıldı"))</f>
        <v/>
      </c>
      <c r="I201" s="57" t="str">
        <f aca="false">IF(E201="","",(IF(F201="",Listeler!$E$5,F201)-E201)/365.25)</f>
        <v/>
      </c>
      <c r="J201" s="58" t="str">
        <f aca="false">IF(I201="","",IF(I201&lt;1,"0–1 yıl",IF(I201&lt;3,"1–3 yıl",IF(I201&lt;5,"3–5 yıl",IF(I201&lt;10,"5–10 yıl","10+ yıl")))))</f>
        <v/>
      </c>
    </row>
    <row r="202" customFormat="false" ht="15" hidden="false" customHeight="false" outlineLevel="0" collapsed="false">
      <c r="A202" s="53"/>
      <c r="B202" s="53"/>
      <c r="C202" s="53"/>
      <c r="D202" s="53"/>
      <c r="E202" s="55"/>
      <c r="F202" s="55"/>
      <c r="G202" s="53"/>
      <c r="H202" s="56" t="str">
        <f aca="false">IF(A202="","",IF(F202="","Aktif","Ayrıldı"))</f>
        <v/>
      </c>
      <c r="I202" s="57" t="str">
        <f aca="false">IF(E202="","",(IF(F202="",Listeler!$E$5,F202)-E202)/365.25)</f>
        <v/>
      </c>
      <c r="J202" s="58" t="str">
        <f aca="false">IF(I202="","",IF(I202&lt;1,"0–1 yıl",IF(I202&lt;3,"1–3 yıl",IF(I202&lt;5,"3–5 yıl",IF(I202&lt;10,"5–10 yıl","10+ yıl")))))</f>
        <v/>
      </c>
    </row>
    <row r="203" customFormat="false" ht="15" hidden="false" customHeight="false" outlineLevel="0" collapsed="false">
      <c r="A203" s="53"/>
      <c r="B203" s="53"/>
      <c r="C203" s="53"/>
      <c r="D203" s="53"/>
      <c r="E203" s="55"/>
      <c r="F203" s="55"/>
      <c r="G203" s="53"/>
      <c r="H203" s="56" t="str">
        <f aca="false">IF(A203="","",IF(F203="","Aktif","Ayrıldı"))</f>
        <v/>
      </c>
      <c r="I203" s="57" t="str">
        <f aca="false">IF(E203="","",(IF(F203="",Listeler!$E$5,F203)-E203)/365.25)</f>
        <v/>
      </c>
      <c r="J203" s="58" t="str">
        <f aca="false">IF(I203="","",IF(I203&lt;1,"0–1 yıl",IF(I203&lt;3,"1–3 yıl",IF(I203&lt;5,"3–5 yıl",IF(I203&lt;10,"5–10 yıl","10+ yıl")))))</f>
        <v/>
      </c>
    </row>
    <row r="204" customFormat="false" ht="15" hidden="false" customHeight="false" outlineLevel="0" collapsed="false">
      <c r="A204" s="53"/>
      <c r="B204" s="53"/>
      <c r="C204" s="53"/>
      <c r="D204" s="53"/>
      <c r="E204" s="55"/>
      <c r="F204" s="55"/>
      <c r="G204" s="53"/>
      <c r="H204" s="56" t="str">
        <f aca="false">IF(A204="","",IF(F204="","Aktif","Ayrıldı"))</f>
        <v/>
      </c>
      <c r="I204" s="57" t="str">
        <f aca="false">IF(E204="","",(IF(F204="",Listeler!$E$5,F204)-E204)/365.25)</f>
        <v/>
      </c>
      <c r="J204" s="58" t="str">
        <f aca="false">IF(I204="","",IF(I204&lt;1,"0–1 yıl",IF(I204&lt;3,"1–3 yıl",IF(I204&lt;5,"3–5 yıl",IF(I204&lt;10,"5–10 yıl","10+ yıl")))))</f>
        <v/>
      </c>
    </row>
    <row r="205" customFormat="false" ht="15" hidden="false" customHeight="false" outlineLevel="0" collapsed="false">
      <c r="A205" s="53"/>
      <c r="B205" s="53"/>
      <c r="C205" s="53"/>
      <c r="D205" s="53"/>
      <c r="E205" s="55"/>
      <c r="F205" s="55"/>
      <c r="G205" s="53"/>
      <c r="H205" s="56" t="str">
        <f aca="false">IF(A205="","",IF(F205="","Aktif","Ayrıldı"))</f>
        <v/>
      </c>
      <c r="I205" s="57" t="str">
        <f aca="false">IF(E205="","",(IF(F205="",Listeler!$E$5,F205)-E205)/365.25)</f>
        <v/>
      </c>
      <c r="J205" s="58" t="str">
        <f aca="false">IF(I205="","",IF(I205&lt;1,"0–1 yıl",IF(I205&lt;3,"1–3 yıl",IF(I205&lt;5,"3–5 yıl",IF(I205&lt;10,"5–10 yıl","10+ yıl")))))</f>
        <v/>
      </c>
    </row>
    <row r="207" customFormat="false" ht="15" hidden="false" customHeight="false" outlineLevel="0" collapsed="false">
      <c r="A207" s="59" t="s">
        <v>57</v>
      </c>
      <c r="B207" s="59"/>
      <c r="C207" s="59"/>
      <c r="D207" s="59"/>
      <c r="E207" s="59"/>
      <c r="F207" s="59"/>
      <c r="G207" s="59"/>
      <c r="H207" s="59"/>
      <c r="I207" s="59"/>
      <c r="J207" s="59"/>
    </row>
  </sheetData>
  <sheetProtection sheet="true" formatCells="false" formatColumns="false" formatRows="false" insertRows="false" deleteRows="false" sort="false" autoFilter="false"/>
  <mergeCells count="4">
    <mergeCell ref="A1:J1"/>
    <mergeCell ref="A2:J2"/>
    <mergeCell ref="I3:J3"/>
    <mergeCell ref="A207:J207"/>
  </mergeCells>
  <conditionalFormatting sqref="H6:H205">
    <cfRule type="cellIs" priority="2" operator="equal" aboveAverage="0" equalAverage="0" bottom="0" percent="0" rank="0" text="" dxfId="2">
      <formula>"Aktif"</formula>
    </cfRule>
    <cfRule type="cellIs" priority="3" operator="equal" aboveAverage="0" equalAverage="0" bottom="0" percent="0" rank="0" text="" dxfId="4">
      <formula>"Ayrıldı"</formula>
    </cfRule>
  </conditionalFormatting>
  <conditionalFormatting sqref="A6:J205">
    <cfRule type="expression" priority="4" aboveAverage="0" equalAverage="0" bottom="0" percent="0" rank="0" text="" dxfId="5">
      <formula>MOD(ROW(),2)=0</formula>
    </cfRule>
  </conditionalFormatting>
  <conditionalFormatting sqref="I6:I205">
    <cfRule type="dataBar" priority="5">
      <dataBar showValue="1" minLength="10" maxLength="90">
        <cfvo type="num" val="0"/>
        <cfvo type="max" val="0"/>
        <color rgb="FF243447"/>
      </dataBar>
      <extLst>
        <ext xmlns:x14="http://schemas.microsoft.com/office/spreadsheetml/2009/9/main" uri="{B025F937-C7B1-47D3-B67F-A62EFF666E3E}">
          <x14:id>{96DC315E-4116-43D4-B251-FAD849D0C1BC}</x14:id>
        </ext>
      </extLst>
    </cfRule>
  </conditionalFormatting>
  <dataValidations count="2">
    <dataValidation allowBlank="true" errorStyle="stop" operator="between" showDropDown="false" showErrorMessage="false" showInputMessage="false" sqref="C6:C205" type="list">
      <formula1>Listeler!$A$5:$A$19</formula1>
      <formula2>0</formula2>
    </dataValidation>
    <dataValidation allowBlank="true" errorStyle="stop" operator="between" showDropDown="false" showErrorMessage="false" showInputMessage="false" sqref="G6:G205" type="list">
      <formula1>Listeler!$B$5:$B$19</formula1>
      <formula2>0</formula2>
    </dataValidation>
  </dataValidations>
  <hyperlinks>
    <hyperlink ref="A3" location="'Dashboard'!A1" display="Dashboard"/>
    <hyperlink ref="B3" location="'Personel'!A1" display="·  Personel"/>
    <hyperlink ref="C3" location="'Aylık Devamsızlık'!A1" display="·  Aylık Devamsızlık"/>
    <hyperlink ref="D3" location="'Listeler'!A1" display="·  Listeler"/>
    <hyperlink ref="E3" location="'Nasıl kullanılır'!A1" display="·  Nasıl kullanılır"/>
  </hyperlink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&amp;K64748bTAKMOS · takmoserp.com&amp;C&amp;8 &amp;K64748bÖrnek veriler kurgusaldır&amp;R&amp;8 &amp;K64748bSayfa &amp;P /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6DC315E-4116-43D4-B251-FAD849D0C1BC}">
            <x14:dataBar minLength="10" maxLength="90" axisPosition="none" gradient="true">
              <x14:cfvo type="num">
                <xm:f>0</xm:f>
              </x14:cfvo>
              <x14:cfvo type="max"/>
              <x14:negativeFillColor rgb="FF243447"/>
              <x14:axisColor rgb="FF000000"/>
            </x14:dataBar>
          </x14:cfRule>
          <xm:sqref>I6:I205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7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4"/>
    <col collapsed="false" customWidth="true" hidden="false" outlineLevel="0" max="3" min="3" style="0" width="11"/>
    <col collapsed="false" customWidth="true" hidden="false" outlineLevel="0" max="5" min="4" style="0" width="13"/>
    <col collapsed="false" customWidth="true" hidden="false" outlineLevel="0" max="6" min="6" style="0" width="11"/>
    <col collapsed="false" customWidth="true" hidden="false" outlineLevel="0" max="7" min="7" style="0" width="13"/>
    <col collapsed="false" customWidth="true" hidden="false" outlineLevel="0" max="8" min="8" style="0" width="12"/>
    <col collapsed="false" customWidth="true" hidden="false" outlineLevel="0" max="9" min="9" style="0" width="10"/>
  </cols>
  <sheetData>
    <row r="1" customFormat="false" ht="33.75" hidden="false" customHeight="true" outlineLevel="0" collapsed="false">
      <c r="A1" s="20" t="s">
        <v>210</v>
      </c>
      <c r="B1" s="20"/>
      <c r="C1" s="20"/>
      <c r="D1" s="20"/>
      <c r="E1" s="20"/>
      <c r="F1" s="20"/>
      <c r="G1" s="20"/>
      <c r="H1" s="20"/>
      <c r="I1" s="20"/>
    </row>
    <row r="2" customFormat="false" ht="19.5" hidden="false" customHeight="true" outlineLevel="0" collapsed="false">
      <c r="A2" s="22" t="s">
        <v>211</v>
      </c>
      <c r="B2" s="22"/>
      <c r="C2" s="22"/>
      <c r="D2" s="22"/>
      <c r="E2" s="22"/>
      <c r="F2" s="22"/>
      <c r="G2" s="22"/>
      <c r="H2" s="22"/>
      <c r="I2" s="22"/>
    </row>
    <row r="3" customFormat="false" ht="15" hidden="false" customHeight="false" outlineLevel="0" collapsed="false">
      <c r="A3" s="48" t="s">
        <v>31</v>
      </c>
      <c r="B3" s="48" t="s">
        <v>32</v>
      </c>
      <c r="C3" s="49" t="s">
        <v>33</v>
      </c>
      <c r="D3" s="48" t="s">
        <v>34</v>
      </c>
      <c r="E3" s="48" t="s">
        <v>35</v>
      </c>
    </row>
    <row r="4" customFormat="false" ht="15" hidden="false" customHeight="false" outlineLevel="0" collapsed="false">
      <c r="A4" s="52" t="s">
        <v>60</v>
      </c>
    </row>
    <row r="5" customFormat="false" ht="31.5" hidden="false" customHeight="true" outlineLevel="0" collapsed="false">
      <c r="A5" s="41" t="s">
        <v>212</v>
      </c>
      <c r="B5" s="41" t="s">
        <v>49</v>
      </c>
      <c r="C5" s="41" t="s">
        <v>213</v>
      </c>
      <c r="D5" s="41" t="s">
        <v>214</v>
      </c>
      <c r="E5" s="41" t="s">
        <v>215</v>
      </c>
      <c r="F5" s="41" t="s">
        <v>216</v>
      </c>
      <c r="G5" s="41" t="s">
        <v>217</v>
      </c>
      <c r="H5" s="41" t="s">
        <v>218</v>
      </c>
      <c r="I5" s="41" t="s">
        <v>219</v>
      </c>
    </row>
    <row r="6" customFormat="false" ht="15" hidden="false" customHeight="false" outlineLevel="0" collapsed="false">
      <c r="A6" s="53" t="s">
        <v>220</v>
      </c>
      <c r="B6" s="54" t="s">
        <v>79</v>
      </c>
      <c r="C6" s="53" t="n">
        <v>18</v>
      </c>
      <c r="D6" s="53" t="n">
        <v>450</v>
      </c>
      <c r="E6" s="53" t="n">
        <v>4</v>
      </c>
      <c r="F6" s="53" t="n">
        <v>23</v>
      </c>
      <c r="G6" s="53" t="n">
        <v>180</v>
      </c>
      <c r="H6" s="60" t="n">
        <f aca="false">IF(D6="","",IFERROR(E6/D6,0))</f>
        <v>0.00888888888888889</v>
      </c>
      <c r="I6" s="60" t="n">
        <f aca="false">IF(D6="","",IFERROR(F6/D6,0))</f>
        <v>0.0511111111111111</v>
      </c>
    </row>
    <row r="7" customFormat="false" ht="15" hidden="false" customHeight="false" outlineLevel="0" collapsed="false">
      <c r="A7" s="53" t="s">
        <v>220</v>
      </c>
      <c r="B7" s="54" t="s">
        <v>70</v>
      </c>
      <c r="C7" s="53" t="n">
        <v>22</v>
      </c>
      <c r="D7" s="53" t="n">
        <v>550</v>
      </c>
      <c r="E7" s="53" t="n">
        <v>21</v>
      </c>
      <c r="F7" s="53" t="n">
        <v>32</v>
      </c>
      <c r="G7" s="53" t="n">
        <v>409</v>
      </c>
      <c r="H7" s="60" t="n">
        <f aca="false">IF(D7="","",IFERROR(E7/D7,0))</f>
        <v>0.0381818181818182</v>
      </c>
      <c r="I7" s="60" t="n">
        <f aca="false">IF(D7="","",IFERROR(F7/D7,0))</f>
        <v>0.0581818181818182</v>
      </c>
    </row>
    <row r="8" customFormat="false" ht="15" hidden="false" customHeight="false" outlineLevel="0" collapsed="false">
      <c r="A8" s="53" t="s">
        <v>220</v>
      </c>
      <c r="B8" s="54" t="s">
        <v>74</v>
      </c>
      <c r="C8" s="53" t="n">
        <v>6</v>
      </c>
      <c r="D8" s="53" t="n">
        <v>150</v>
      </c>
      <c r="E8" s="53" t="n">
        <v>2</v>
      </c>
      <c r="F8" s="53" t="n">
        <v>7</v>
      </c>
      <c r="G8" s="53" t="n">
        <v>65</v>
      </c>
      <c r="H8" s="60" t="n">
        <f aca="false">IF(D8="","",IFERROR(E8/D8,0))</f>
        <v>0.0133333333333333</v>
      </c>
      <c r="I8" s="60" t="n">
        <f aca="false">IF(D8="","",IFERROR(F8/D8,0))</f>
        <v>0.0466666666666667</v>
      </c>
    </row>
    <row r="9" customFormat="false" ht="15" hidden="false" customHeight="false" outlineLevel="0" collapsed="false">
      <c r="A9" s="53" t="s">
        <v>220</v>
      </c>
      <c r="B9" s="54" t="s">
        <v>152</v>
      </c>
      <c r="C9" s="53" t="n">
        <v>3</v>
      </c>
      <c r="D9" s="53" t="n">
        <v>75</v>
      </c>
      <c r="E9" s="53" t="n">
        <v>3</v>
      </c>
      <c r="F9" s="53" t="n">
        <v>2</v>
      </c>
      <c r="G9" s="53" t="n">
        <v>56</v>
      </c>
      <c r="H9" s="60" t="n">
        <f aca="false">IF(D9="","",IFERROR(E9/D9,0))</f>
        <v>0.04</v>
      </c>
      <c r="I9" s="60" t="n">
        <f aca="false">IF(D9="","",IFERROR(F9/D9,0))</f>
        <v>0.0266666666666667</v>
      </c>
    </row>
    <row r="10" customFormat="false" ht="15" hidden="false" customHeight="false" outlineLevel="0" collapsed="false">
      <c r="A10" s="53" t="s">
        <v>220</v>
      </c>
      <c r="B10" s="54" t="s">
        <v>117</v>
      </c>
      <c r="C10" s="53" t="n">
        <v>7</v>
      </c>
      <c r="D10" s="53" t="n">
        <v>175</v>
      </c>
      <c r="E10" s="53" t="n">
        <v>4</v>
      </c>
      <c r="F10" s="53" t="n">
        <v>10</v>
      </c>
      <c r="G10" s="53" t="n">
        <v>138</v>
      </c>
      <c r="H10" s="60" t="n">
        <f aca="false">IF(D10="","",IFERROR(E10/D10,0))</f>
        <v>0.0228571428571429</v>
      </c>
      <c r="I10" s="60" t="n">
        <f aca="false">IF(D10="","",IFERROR(F10/D10,0))</f>
        <v>0.0571428571428571</v>
      </c>
    </row>
    <row r="11" customFormat="false" ht="15" hidden="false" customHeight="false" outlineLevel="0" collapsed="false">
      <c r="A11" s="53" t="s">
        <v>220</v>
      </c>
      <c r="B11" s="54" t="s">
        <v>95</v>
      </c>
      <c r="C11" s="53" t="n">
        <v>2</v>
      </c>
      <c r="D11" s="53" t="n">
        <v>50</v>
      </c>
      <c r="E11" s="53" t="n">
        <v>0</v>
      </c>
      <c r="F11" s="53" t="n">
        <v>1</v>
      </c>
      <c r="G11" s="53" t="n">
        <v>20</v>
      </c>
      <c r="H11" s="60" t="n">
        <f aca="false">IF(D11="","",IFERROR(E11/D11,0))</f>
        <v>0</v>
      </c>
      <c r="I11" s="60" t="n">
        <f aca="false">IF(D11="","",IFERROR(F11/D11,0))</f>
        <v>0.02</v>
      </c>
    </row>
    <row r="12" customFormat="false" ht="15" hidden="false" customHeight="false" outlineLevel="0" collapsed="false">
      <c r="A12" s="53" t="s">
        <v>221</v>
      </c>
      <c r="B12" s="54" t="s">
        <v>79</v>
      </c>
      <c r="C12" s="53" t="n">
        <v>15</v>
      </c>
      <c r="D12" s="53" t="n">
        <v>375</v>
      </c>
      <c r="E12" s="53" t="n">
        <v>16</v>
      </c>
      <c r="F12" s="53" t="n">
        <v>11</v>
      </c>
      <c r="G12" s="53" t="n">
        <v>233</v>
      </c>
      <c r="H12" s="60" t="n">
        <f aca="false">IF(D12="","",IFERROR(E12/D12,0))</f>
        <v>0.0426666666666667</v>
      </c>
      <c r="I12" s="60" t="n">
        <f aca="false">IF(D12="","",IFERROR(F12/D12,0))</f>
        <v>0.0293333333333333</v>
      </c>
    </row>
    <row r="13" customFormat="false" ht="15" hidden="false" customHeight="false" outlineLevel="0" collapsed="false">
      <c r="A13" s="53" t="s">
        <v>221</v>
      </c>
      <c r="B13" s="54" t="s">
        <v>70</v>
      </c>
      <c r="C13" s="53" t="n">
        <v>22</v>
      </c>
      <c r="D13" s="53" t="n">
        <v>550</v>
      </c>
      <c r="E13" s="53" t="n">
        <v>18</v>
      </c>
      <c r="F13" s="53" t="n">
        <v>31</v>
      </c>
      <c r="G13" s="53" t="n">
        <v>219</v>
      </c>
      <c r="H13" s="60" t="n">
        <f aca="false">IF(D13="","",IFERROR(E13/D13,0))</f>
        <v>0.0327272727272727</v>
      </c>
      <c r="I13" s="60" t="n">
        <f aca="false">IF(D13="","",IFERROR(F13/D13,0))</f>
        <v>0.0563636363636364</v>
      </c>
    </row>
    <row r="14" customFormat="false" ht="15" hidden="false" customHeight="false" outlineLevel="0" collapsed="false">
      <c r="A14" s="53" t="s">
        <v>221</v>
      </c>
      <c r="B14" s="54" t="s">
        <v>74</v>
      </c>
      <c r="C14" s="53" t="n">
        <v>4</v>
      </c>
      <c r="D14" s="53" t="n">
        <v>100</v>
      </c>
      <c r="E14" s="53" t="n">
        <v>1</v>
      </c>
      <c r="F14" s="53" t="n">
        <v>6</v>
      </c>
      <c r="G14" s="53" t="n">
        <v>29</v>
      </c>
      <c r="H14" s="60" t="n">
        <f aca="false">IF(D14="","",IFERROR(E14/D14,0))</f>
        <v>0.01</v>
      </c>
      <c r="I14" s="60" t="n">
        <f aca="false">IF(D14="","",IFERROR(F14/D14,0))</f>
        <v>0.06</v>
      </c>
    </row>
    <row r="15" customFormat="false" ht="15" hidden="false" customHeight="false" outlineLevel="0" collapsed="false">
      <c r="A15" s="53" t="s">
        <v>221</v>
      </c>
      <c r="B15" s="54" t="s">
        <v>152</v>
      </c>
      <c r="C15" s="53" t="n">
        <v>5</v>
      </c>
      <c r="D15" s="53" t="n">
        <v>125</v>
      </c>
      <c r="E15" s="53" t="n">
        <v>1</v>
      </c>
      <c r="F15" s="53" t="n">
        <v>6</v>
      </c>
      <c r="G15" s="53" t="n">
        <v>51</v>
      </c>
      <c r="H15" s="60" t="n">
        <f aca="false">IF(D15="","",IFERROR(E15/D15,0))</f>
        <v>0.008</v>
      </c>
      <c r="I15" s="60" t="n">
        <f aca="false">IF(D15="","",IFERROR(F15/D15,0))</f>
        <v>0.048</v>
      </c>
    </row>
    <row r="16" customFormat="false" ht="15" hidden="false" customHeight="false" outlineLevel="0" collapsed="false">
      <c r="A16" s="53" t="s">
        <v>221</v>
      </c>
      <c r="B16" s="54" t="s">
        <v>117</v>
      </c>
      <c r="C16" s="53" t="n">
        <v>6</v>
      </c>
      <c r="D16" s="53" t="n">
        <v>150</v>
      </c>
      <c r="E16" s="53" t="n">
        <v>4</v>
      </c>
      <c r="F16" s="53" t="n">
        <v>9</v>
      </c>
      <c r="G16" s="53" t="n">
        <v>36</v>
      </c>
      <c r="H16" s="60" t="n">
        <f aca="false">IF(D16="","",IFERROR(E16/D16,0))</f>
        <v>0.0266666666666667</v>
      </c>
      <c r="I16" s="60" t="n">
        <f aca="false">IF(D16="","",IFERROR(F16/D16,0))</f>
        <v>0.06</v>
      </c>
    </row>
    <row r="17" customFormat="false" ht="15" hidden="false" customHeight="false" outlineLevel="0" collapsed="false">
      <c r="A17" s="53" t="s">
        <v>221</v>
      </c>
      <c r="B17" s="54" t="s">
        <v>95</v>
      </c>
      <c r="C17" s="53" t="n">
        <v>5</v>
      </c>
      <c r="D17" s="53" t="n">
        <v>125</v>
      </c>
      <c r="E17" s="53" t="n">
        <v>2</v>
      </c>
      <c r="F17" s="53" t="n">
        <v>2</v>
      </c>
      <c r="G17" s="53" t="n">
        <v>59</v>
      </c>
      <c r="H17" s="60" t="n">
        <f aca="false">IF(D17="","",IFERROR(E17/D17,0))</f>
        <v>0.016</v>
      </c>
      <c r="I17" s="60" t="n">
        <f aca="false">IF(D17="","",IFERROR(F17/D17,0))</f>
        <v>0.016</v>
      </c>
    </row>
    <row r="18" customFormat="false" ht="15" hidden="false" customHeight="false" outlineLevel="0" collapsed="false">
      <c r="A18" s="53" t="s">
        <v>222</v>
      </c>
      <c r="B18" s="54" t="s">
        <v>79</v>
      </c>
      <c r="C18" s="53" t="n">
        <v>19</v>
      </c>
      <c r="D18" s="53" t="n">
        <v>475</v>
      </c>
      <c r="E18" s="53" t="n">
        <v>20</v>
      </c>
      <c r="F18" s="53" t="n">
        <v>12</v>
      </c>
      <c r="G18" s="53" t="n">
        <v>322</v>
      </c>
      <c r="H18" s="60" t="n">
        <f aca="false">IF(D18="","",IFERROR(E18/D18,0))</f>
        <v>0.0421052631578947</v>
      </c>
      <c r="I18" s="60" t="n">
        <f aca="false">IF(D18="","",IFERROR(F18/D18,0))</f>
        <v>0.0252631578947368</v>
      </c>
    </row>
    <row r="19" customFormat="false" ht="15" hidden="false" customHeight="false" outlineLevel="0" collapsed="false">
      <c r="A19" s="53" t="s">
        <v>222</v>
      </c>
      <c r="B19" s="54" t="s">
        <v>70</v>
      </c>
      <c r="C19" s="53" t="n">
        <v>20</v>
      </c>
      <c r="D19" s="53" t="n">
        <v>500</v>
      </c>
      <c r="E19" s="53" t="n">
        <v>11</v>
      </c>
      <c r="F19" s="53" t="n">
        <v>6</v>
      </c>
      <c r="G19" s="53" t="n">
        <v>319</v>
      </c>
      <c r="H19" s="60" t="n">
        <f aca="false">IF(D19="","",IFERROR(E19/D19,0))</f>
        <v>0.022</v>
      </c>
      <c r="I19" s="60" t="n">
        <f aca="false">IF(D19="","",IFERROR(F19/D19,0))</f>
        <v>0.012</v>
      </c>
    </row>
    <row r="20" customFormat="false" ht="15" hidden="false" customHeight="false" outlineLevel="0" collapsed="false">
      <c r="A20" s="53" t="s">
        <v>222</v>
      </c>
      <c r="B20" s="54" t="s">
        <v>74</v>
      </c>
      <c r="C20" s="53" t="n">
        <v>6</v>
      </c>
      <c r="D20" s="53" t="n">
        <v>150</v>
      </c>
      <c r="E20" s="53" t="n">
        <v>5</v>
      </c>
      <c r="F20" s="53" t="n">
        <v>4</v>
      </c>
      <c r="G20" s="53" t="n">
        <v>37</v>
      </c>
      <c r="H20" s="60" t="n">
        <f aca="false">IF(D20="","",IFERROR(E20/D20,0))</f>
        <v>0.0333333333333333</v>
      </c>
      <c r="I20" s="60" t="n">
        <f aca="false">IF(D20="","",IFERROR(F20/D20,0))</f>
        <v>0.0266666666666667</v>
      </c>
    </row>
    <row r="21" customFormat="false" ht="15" hidden="false" customHeight="false" outlineLevel="0" collapsed="false">
      <c r="A21" s="53" t="s">
        <v>222</v>
      </c>
      <c r="B21" s="54" t="s">
        <v>152</v>
      </c>
      <c r="C21" s="53" t="n">
        <v>5</v>
      </c>
      <c r="D21" s="53" t="n">
        <v>125</v>
      </c>
      <c r="E21" s="53" t="n">
        <v>3</v>
      </c>
      <c r="F21" s="53" t="n">
        <v>4</v>
      </c>
      <c r="G21" s="53" t="n">
        <v>49</v>
      </c>
      <c r="H21" s="60" t="n">
        <f aca="false">IF(D21="","",IFERROR(E21/D21,0))</f>
        <v>0.024</v>
      </c>
      <c r="I21" s="60" t="n">
        <f aca="false">IF(D21="","",IFERROR(F21/D21,0))</f>
        <v>0.032</v>
      </c>
    </row>
    <row r="22" customFormat="false" ht="15" hidden="false" customHeight="false" outlineLevel="0" collapsed="false">
      <c r="A22" s="53" t="s">
        <v>222</v>
      </c>
      <c r="B22" s="54" t="s">
        <v>117</v>
      </c>
      <c r="C22" s="53" t="n">
        <v>6</v>
      </c>
      <c r="D22" s="53" t="n">
        <v>150</v>
      </c>
      <c r="E22" s="53" t="n">
        <v>4</v>
      </c>
      <c r="F22" s="53" t="n">
        <v>2</v>
      </c>
      <c r="G22" s="53" t="n">
        <v>96</v>
      </c>
      <c r="H22" s="60" t="n">
        <f aca="false">IF(D22="","",IFERROR(E22/D22,0))</f>
        <v>0.0266666666666667</v>
      </c>
      <c r="I22" s="60" t="n">
        <f aca="false">IF(D22="","",IFERROR(F22/D22,0))</f>
        <v>0.0133333333333333</v>
      </c>
    </row>
    <row r="23" customFormat="false" ht="15" hidden="false" customHeight="false" outlineLevel="0" collapsed="false">
      <c r="A23" s="53" t="s">
        <v>222</v>
      </c>
      <c r="B23" s="54" t="s">
        <v>95</v>
      </c>
      <c r="C23" s="53" t="n">
        <v>4</v>
      </c>
      <c r="D23" s="53" t="n">
        <v>100</v>
      </c>
      <c r="E23" s="53" t="n">
        <v>3</v>
      </c>
      <c r="F23" s="53" t="n">
        <v>4</v>
      </c>
      <c r="G23" s="53" t="n">
        <v>60</v>
      </c>
      <c r="H23" s="60" t="n">
        <f aca="false">IF(D23="","",IFERROR(E23/D23,0))</f>
        <v>0.03</v>
      </c>
      <c r="I23" s="60" t="n">
        <f aca="false">IF(D23="","",IFERROR(F23/D23,0))</f>
        <v>0.04</v>
      </c>
    </row>
    <row r="24" customFormat="false" ht="15" hidden="false" customHeight="false" outlineLevel="0" collapsed="false">
      <c r="A24" s="53" t="s">
        <v>223</v>
      </c>
      <c r="B24" s="54" t="s">
        <v>79</v>
      </c>
      <c r="C24" s="53" t="n">
        <v>17</v>
      </c>
      <c r="D24" s="53" t="n">
        <v>425</v>
      </c>
      <c r="E24" s="53" t="n">
        <v>10</v>
      </c>
      <c r="F24" s="53" t="n">
        <v>15</v>
      </c>
      <c r="G24" s="53" t="n">
        <v>161</v>
      </c>
      <c r="H24" s="60" t="n">
        <f aca="false">IF(D24="","",IFERROR(E24/D24,0))</f>
        <v>0.0235294117647059</v>
      </c>
      <c r="I24" s="60" t="n">
        <f aca="false">IF(D24="","",IFERROR(F24/D24,0))</f>
        <v>0.0352941176470588</v>
      </c>
    </row>
    <row r="25" customFormat="false" ht="15" hidden="false" customHeight="false" outlineLevel="0" collapsed="false">
      <c r="A25" s="53" t="s">
        <v>223</v>
      </c>
      <c r="B25" s="54" t="s">
        <v>70</v>
      </c>
      <c r="C25" s="53" t="n">
        <v>20</v>
      </c>
      <c r="D25" s="53" t="n">
        <v>500</v>
      </c>
      <c r="E25" s="53" t="n">
        <v>12</v>
      </c>
      <c r="F25" s="53" t="n">
        <v>14</v>
      </c>
      <c r="G25" s="53" t="n">
        <v>316</v>
      </c>
      <c r="H25" s="60" t="n">
        <f aca="false">IF(D25="","",IFERROR(E25/D25,0))</f>
        <v>0.024</v>
      </c>
      <c r="I25" s="60" t="n">
        <f aca="false">IF(D25="","",IFERROR(F25/D25,0))</f>
        <v>0.028</v>
      </c>
    </row>
    <row r="26" customFormat="false" ht="15" hidden="false" customHeight="false" outlineLevel="0" collapsed="false">
      <c r="A26" s="53" t="s">
        <v>223</v>
      </c>
      <c r="B26" s="54" t="s">
        <v>74</v>
      </c>
      <c r="C26" s="53" t="n">
        <v>7</v>
      </c>
      <c r="D26" s="53" t="n">
        <v>175</v>
      </c>
      <c r="E26" s="53" t="n">
        <v>4</v>
      </c>
      <c r="F26" s="53" t="n">
        <v>5</v>
      </c>
      <c r="G26" s="53" t="n">
        <v>92</v>
      </c>
      <c r="H26" s="60" t="n">
        <f aca="false">IF(D26="","",IFERROR(E26/D26,0))</f>
        <v>0.0228571428571429</v>
      </c>
      <c r="I26" s="60" t="n">
        <f aca="false">IF(D26="","",IFERROR(F26/D26,0))</f>
        <v>0.0285714285714286</v>
      </c>
    </row>
    <row r="27" customFormat="false" ht="15" hidden="false" customHeight="false" outlineLevel="0" collapsed="false">
      <c r="A27" s="53" t="s">
        <v>223</v>
      </c>
      <c r="B27" s="54" t="s">
        <v>152</v>
      </c>
      <c r="C27" s="53" t="n">
        <v>4</v>
      </c>
      <c r="D27" s="53" t="n">
        <v>100</v>
      </c>
      <c r="E27" s="53" t="n">
        <v>3</v>
      </c>
      <c r="F27" s="53" t="n">
        <v>2</v>
      </c>
      <c r="G27" s="53" t="n">
        <v>64</v>
      </c>
      <c r="H27" s="60" t="n">
        <f aca="false">IF(D27="","",IFERROR(E27/D27,0))</f>
        <v>0.03</v>
      </c>
      <c r="I27" s="60" t="n">
        <f aca="false">IF(D27="","",IFERROR(F27/D27,0))</f>
        <v>0.02</v>
      </c>
    </row>
    <row r="28" customFormat="false" ht="15" hidden="false" customHeight="false" outlineLevel="0" collapsed="false">
      <c r="A28" s="53" t="s">
        <v>223</v>
      </c>
      <c r="B28" s="54" t="s">
        <v>117</v>
      </c>
      <c r="C28" s="53" t="n">
        <v>8</v>
      </c>
      <c r="D28" s="53" t="n">
        <v>200</v>
      </c>
      <c r="E28" s="53" t="n">
        <v>4</v>
      </c>
      <c r="F28" s="53" t="n">
        <v>7</v>
      </c>
      <c r="G28" s="53" t="n">
        <v>140</v>
      </c>
      <c r="H28" s="60" t="n">
        <f aca="false">IF(D28="","",IFERROR(E28/D28,0))</f>
        <v>0.02</v>
      </c>
      <c r="I28" s="60" t="n">
        <f aca="false">IF(D28="","",IFERROR(F28/D28,0))</f>
        <v>0.035</v>
      </c>
    </row>
    <row r="29" customFormat="false" ht="15" hidden="false" customHeight="false" outlineLevel="0" collapsed="false">
      <c r="A29" s="53" t="s">
        <v>223</v>
      </c>
      <c r="B29" s="54" t="s">
        <v>95</v>
      </c>
      <c r="C29" s="53" t="n">
        <v>3</v>
      </c>
      <c r="D29" s="53" t="n">
        <v>75</v>
      </c>
      <c r="E29" s="53" t="n">
        <v>1</v>
      </c>
      <c r="F29" s="53" t="n">
        <v>1</v>
      </c>
      <c r="G29" s="53" t="n">
        <v>13</v>
      </c>
      <c r="H29" s="60" t="n">
        <f aca="false">IF(D29="","",IFERROR(E29/D29,0))</f>
        <v>0.0133333333333333</v>
      </c>
      <c r="I29" s="60" t="n">
        <f aca="false">IF(D29="","",IFERROR(F29/D29,0))</f>
        <v>0.0133333333333333</v>
      </c>
    </row>
    <row r="30" customFormat="false" ht="15" hidden="false" customHeight="false" outlineLevel="0" collapsed="false">
      <c r="A30" s="53" t="s">
        <v>224</v>
      </c>
      <c r="B30" s="54" t="s">
        <v>79</v>
      </c>
      <c r="C30" s="53" t="n">
        <v>16</v>
      </c>
      <c r="D30" s="53" t="n">
        <v>400</v>
      </c>
      <c r="E30" s="53" t="n">
        <v>18</v>
      </c>
      <c r="F30" s="53" t="n">
        <v>11</v>
      </c>
      <c r="G30" s="53" t="n">
        <v>285</v>
      </c>
      <c r="H30" s="60" t="n">
        <f aca="false">IF(D30="","",IFERROR(E30/D30,0))</f>
        <v>0.045</v>
      </c>
      <c r="I30" s="60" t="n">
        <f aca="false">IF(D30="","",IFERROR(F30/D30,0))</f>
        <v>0.0275</v>
      </c>
    </row>
    <row r="31" customFormat="false" ht="15" hidden="false" customHeight="false" outlineLevel="0" collapsed="false">
      <c r="A31" s="53" t="s">
        <v>224</v>
      </c>
      <c r="B31" s="54" t="s">
        <v>70</v>
      </c>
      <c r="C31" s="53" t="n">
        <v>22</v>
      </c>
      <c r="D31" s="53" t="n">
        <v>550</v>
      </c>
      <c r="E31" s="53" t="n">
        <v>13</v>
      </c>
      <c r="F31" s="53" t="n">
        <v>16</v>
      </c>
      <c r="G31" s="53" t="n">
        <v>165</v>
      </c>
      <c r="H31" s="60" t="n">
        <f aca="false">IF(D31="","",IFERROR(E31/D31,0))</f>
        <v>0.0236363636363636</v>
      </c>
      <c r="I31" s="60" t="n">
        <f aca="false">IF(D31="","",IFERROR(F31/D31,0))</f>
        <v>0.0290909090909091</v>
      </c>
    </row>
    <row r="32" customFormat="false" ht="15" hidden="false" customHeight="false" outlineLevel="0" collapsed="false">
      <c r="A32" s="53" t="s">
        <v>224</v>
      </c>
      <c r="B32" s="54" t="s">
        <v>74</v>
      </c>
      <c r="C32" s="53" t="n">
        <v>7</v>
      </c>
      <c r="D32" s="53" t="n">
        <v>175</v>
      </c>
      <c r="E32" s="53" t="n">
        <v>5</v>
      </c>
      <c r="F32" s="53" t="n">
        <v>3</v>
      </c>
      <c r="G32" s="53" t="n">
        <v>111</v>
      </c>
      <c r="H32" s="60" t="n">
        <f aca="false">IF(D32="","",IFERROR(E32/D32,0))</f>
        <v>0.0285714285714286</v>
      </c>
      <c r="I32" s="60" t="n">
        <f aca="false">IF(D32="","",IFERROR(F32/D32,0))</f>
        <v>0.0171428571428571</v>
      </c>
    </row>
    <row r="33" customFormat="false" ht="15" hidden="false" customHeight="false" outlineLevel="0" collapsed="false">
      <c r="A33" s="53" t="s">
        <v>224</v>
      </c>
      <c r="B33" s="54" t="s">
        <v>152</v>
      </c>
      <c r="C33" s="53" t="n">
        <v>3</v>
      </c>
      <c r="D33" s="53" t="n">
        <v>75</v>
      </c>
      <c r="E33" s="53" t="n">
        <v>3</v>
      </c>
      <c r="F33" s="53" t="n">
        <v>3</v>
      </c>
      <c r="G33" s="53" t="n">
        <v>60</v>
      </c>
      <c r="H33" s="60" t="n">
        <f aca="false">IF(D33="","",IFERROR(E33/D33,0))</f>
        <v>0.04</v>
      </c>
      <c r="I33" s="60" t="n">
        <f aca="false">IF(D33="","",IFERROR(F33/D33,0))</f>
        <v>0.04</v>
      </c>
    </row>
    <row r="34" customFormat="false" ht="15" hidden="false" customHeight="false" outlineLevel="0" collapsed="false">
      <c r="A34" s="53" t="s">
        <v>224</v>
      </c>
      <c r="B34" s="54" t="s">
        <v>117</v>
      </c>
      <c r="C34" s="53" t="n">
        <v>7</v>
      </c>
      <c r="D34" s="53" t="n">
        <v>175</v>
      </c>
      <c r="E34" s="53" t="n">
        <v>3</v>
      </c>
      <c r="F34" s="53" t="n">
        <v>6</v>
      </c>
      <c r="G34" s="53" t="n">
        <v>116</v>
      </c>
      <c r="H34" s="60" t="n">
        <f aca="false">IF(D34="","",IFERROR(E34/D34,0))</f>
        <v>0.0171428571428571</v>
      </c>
      <c r="I34" s="60" t="n">
        <f aca="false">IF(D34="","",IFERROR(F34/D34,0))</f>
        <v>0.0342857142857143</v>
      </c>
    </row>
    <row r="35" customFormat="false" ht="15" hidden="false" customHeight="false" outlineLevel="0" collapsed="false">
      <c r="A35" s="53" t="s">
        <v>224</v>
      </c>
      <c r="B35" s="54" t="s">
        <v>95</v>
      </c>
      <c r="C35" s="53" t="n">
        <v>4</v>
      </c>
      <c r="D35" s="53" t="n">
        <v>100</v>
      </c>
      <c r="E35" s="53" t="n">
        <v>1</v>
      </c>
      <c r="F35" s="53" t="n">
        <v>2</v>
      </c>
      <c r="G35" s="53" t="n">
        <v>77</v>
      </c>
      <c r="H35" s="60" t="n">
        <f aca="false">IF(D35="","",IFERROR(E35/D35,0))</f>
        <v>0.01</v>
      </c>
      <c r="I35" s="60" t="n">
        <f aca="false">IF(D35="","",IFERROR(F35/D35,0))</f>
        <v>0.02</v>
      </c>
    </row>
    <row r="36" customFormat="false" ht="15" hidden="false" customHeight="false" outlineLevel="0" collapsed="false">
      <c r="A36" s="53" t="s">
        <v>225</v>
      </c>
      <c r="B36" s="54" t="s">
        <v>79</v>
      </c>
      <c r="C36" s="53" t="n">
        <v>18</v>
      </c>
      <c r="D36" s="53" t="n">
        <v>450</v>
      </c>
      <c r="E36" s="53" t="n">
        <v>6</v>
      </c>
      <c r="F36" s="53" t="n">
        <v>11</v>
      </c>
      <c r="G36" s="53" t="n">
        <v>244</v>
      </c>
      <c r="H36" s="60" t="n">
        <f aca="false">IF(D36="","",IFERROR(E36/D36,0))</f>
        <v>0.0133333333333333</v>
      </c>
      <c r="I36" s="60" t="n">
        <f aca="false">IF(D36="","",IFERROR(F36/D36,0))</f>
        <v>0.0244444444444444</v>
      </c>
    </row>
    <row r="37" customFormat="false" ht="15" hidden="false" customHeight="false" outlineLevel="0" collapsed="false">
      <c r="A37" s="53" t="s">
        <v>225</v>
      </c>
      <c r="B37" s="54" t="s">
        <v>70</v>
      </c>
      <c r="C37" s="53" t="n">
        <v>23</v>
      </c>
      <c r="D37" s="53" t="n">
        <v>575</v>
      </c>
      <c r="E37" s="53" t="n">
        <v>17</v>
      </c>
      <c r="F37" s="53" t="n">
        <v>22</v>
      </c>
      <c r="G37" s="53" t="n">
        <v>461</v>
      </c>
      <c r="H37" s="60" t="n">
        <f aca="false">IF(D37="","",IFERROR(E37/D37,0))</f>
        <v>0.0295652173913043</v>
      </c>
      <c r="I37" s="60" t="n">
        <f aca="false">IF(D37="","",IFERROR(F37/D37,0))</f>
        <v>0.0382608695652174</v>
      </c>
    </row>
    <row r="38" customFormat="false" ht="15" hidden="false" customHeight="false" outlineLevel="0" collapsed="false">
      <c r="A38" s="53" t="s">
        <v>225</v>
      </c>
      <c r="B38" s="54" t="s">
        <v>74</v>
      </c>
      <c r="C38" s="53" t="n">
        <v>8</v>
      </c>
      <c r="D38" s="53" t="n">
        <v>200</v>
      </c>
      <c r="E38" s="53" t="n">
        <v>8</v>
      </c>
      <c r="F38" s="53" t="n">
        <v>7</v>
      </c>
      <c r="G38" s="53" t="n">
        <v>93</v>
      </c>
      <c r="H38" s="60" t="n">
        <f aca="false">IF(D38="","",IFERROR(E38/D38,0))</f>
        <v>0.04</v>
      </c>
      <c r="I38" s="60" t="n">
        <f aca="false">IF(D38="","",IFERROR(F38/D38,0))</f>
        <v>0.035</v>
      </c>
    </row>
    <row r="39" customFormat="false" ht="15" hidden="false" customHeight="false" outlineLevel="0" collapsed="false">
      <c r="A39" s="53" t="s">
        <v>225</v>
      </c>
      <c r="B39" s="54" t="s">
        <v>152</v>
      </c>
      <c r="C39" s="53" t="n">
        <v>7</v>
      </c>
      <c r="D39" s="53" t="n">
        <v>175</v>
      </c>
      <c r="E39" s="53" t="n">
        <v>4</v>
      </c>
      <c r="F39" s="53" t="n">
        <v>3</v>
      </c>
      <c r="G39" s="53" t="n">
        <v>137</v>
      </c>
      <c r="H39" s="60" t="n">
        <f aca="false">IF(D39="","",IFERROR(E39/D39,0))</f>
        <v>0.0228571428571429</v>
      </c>
      <c r="I39" s="60" t="n">
        <f aca="false">IF(D39="","",IFERROR(F39/D39,0))</f>
        <v>0.0171428571428571</v>
      </c>
    </row>
    <row r="40" customFormat="false" ht="15" hidden="false" customHeight="false" outlineLevel="0" collapsed="false">
      <c r="A40" s="53" t="s">
        <v>225</v>
      </c>
      <c r="B40" s="54" t="s">
        <v>117</v>
      </c>
      <c r="C40" s="53" t="n">
        <v>7</v>
      </c>
      <c r="D40" s="53" t="n">
        <v>175</v>
      </c>
      <c r="E40" s="53" t="n">
        <v>3</v>
      </c>
      <c r="F40" s="53" t="n">
        <v>3</v>
      </c>
      <c r="G40" s="53" t="n">
        <v>108</v>
      </c>
      <c r="H40" s="60" t="n">
        <f aca="false">IF(D40="","",IFERROR(E40/D40,0))</f>
        <v>0.0171428571428571</v>
      </c>
      <c r="I40" s="60" t="n">
        <f aca="false">IF(D40="","",IFERROR(F40/D40,0))</f>
        <v>0.0171428571428571</v>
      </c>
    </row>
    <row r="41" customFormat="false" ht="15" hidden="false" customHeight="false" outlineLevel="0" collapsed="false">
      <c r="A41" s="53" t="s">
        <v>225</v>
      </c>
      <c r="B41" s="54" t="s">
        <v>95</v>
      </c>
      <c r="C41" s="53" t="n">
        <v>5</v>
      </c>
      <c r="D41" s="53" t="n">
        <v>125</v>
      </c>
      <c r="E41" s="53" t="n">
        <v>3</v>
      </c>
      <c r="F41" s="53" t="n">
        <v>2</v>
      </c>
      <c r="G41" s="53" t="n">
        <v>60</v>
      </c>
      <c r="H41" s="60" t="n">
        <f aca="false">IF(D41="","",IFERROR(E41/D41,0))</f>
        <v>0.024</v>
      </c>
      <c r="I41" s="60" t="n">
        <f aca="false">IF(D41="","",IFERROR(F41/D41,0))</f>
        <v>0.016</v>
      </c>
    </row>
    <row r="42" customFormat="false" ht="15" hidden="false" customHeight="false" outlineLevel="0" collapsed="false">
      <c r="A42" s="53" t="s">
        <v>226</v>
      </c>
      <c r="B42" s="54" t="s">
        <v>79</v>
      </c>
      <c r="C42" s="53" t="n">
        <v>17</v>
      </c>
      <c r="D42" s="53" t="n">
        <v>425</v>
      </c>
      <c r="E42" s="53" t="n">
        <v>10</v>
      </c>
      <c r="F42" s="53" t="n">
        <v>9</v>
      </c>
      <c r="G42" s="53" t="n">
        <v>341</v>
      </c>
      <c r="H42" s="60" t="n">
        <f aca="false">IF(D42="","",IFERROR(E42/D42,0))</f>
        <v>0.0235294117647059</v>
      </c>
      <c r="I42" s="60" t="n">
        <f aca="false">IF(D42="","",IFERROR(F42/D42,0))</f>
        <v>0.0211764705882353</v>
      </c>
    </row>
    <row r="43" customFormat="false" ht="15" hidden="false" customHeight="false" outlineLevel="0" collapsed="false">
      <c r="A43" s="53" t="s">
        <v>226</v>
      </c>
      <c r="B43" s="54" t="s">
        <v>70</v>
      </c>
      <c r="C43" s="53" t="n">
        <v>19</v>
      </c>
      <c r="D43" s="53" t="n">
        <v>475</v>
      </c>
      <c r="E43" s="53" t="n">
        <v>9</v>
      </c>
      <c r="F43" s="53" t="n">
        <v>8</v>
      </c>
      <c r="G43" s="53" t="n">
        <v>313</v>
      </c>
      <c r="H43" s="60" t="n">
        <f aca="false">IF(D43="","",IFERROR(E43/D43,0))</f>
        <v>0.0189473684210526</v>
      </c>
      <c r="I43" s="60" t="n">
        <f aca="false">IF(D43="","",IFERROR(F43/D43,0))</f>
        <v>0.0168421052631579</v>
      </c>
    </row>
    <row r="44" customFormat="false" ht="15" hidden="false" customHeight="false" outlineLevel="0" collapsed="false">
      <c r="A44" s="53" t="s">
        <v>226</v>
      </c>
      <c r="B44" s="54" t="s">
        <v>74</v>
      </c>
      <c r="C44" s="53" t="n">
        <v>5</v>
      </c>
      <c r="D44" s="53" t="n">
        <v>125</v>
      </c>
      <c r="E44" s="53" t="n">
        <v>2</v>
      </c>
      <c r="F44" s="53" t="n">
        <v>3</v>
      </c>
      <c r="G44" s="53" t="n">
        <v>69</v>
      </c>
      <c r="H44" s="60" t="n">
        <f aca="false">IF(D44="","",IFERROR(E44/D44,0))</f>
        <v>0.016</v>
      </c>
      <c r="I44" s="60" t="n">
        <f aca="false">IF(D44="","",IFERROR(F44/D44,0))</f>
        <v>0.024</v>
      </c>
    </row>
    <row r="45" customFormat="false" ht="15" hidden="false" customHeight="false" outlineLevel="0" collapsed="false">
      <c r="A45" s="53" t="s">
        <v>226</v>
      </c>
      <c r="B45" s="54" t="s">
        <v>152</v>
      </c>
      <c r="C45" s="53" t="n">
        <v>6</v>
      </c>
      <c r="D45" s="53" t="n">
        <v>150</v>
      </c>
      <c r="E45" s="53" t="n">
        <v>2</v>
      </c>
      <c r="F45" s="53" t="n">
        <v>5</v>
      </c>
      <c r="G45" s="53" t="n">
        <v>66</v>
      </c>
      <c r="H45" s="60" t="n">
        <f aca="false">IF(D45="","",IFERROR(E45/D45,0))</f>
        <v>0.0133333333333333</v>
      </c>
      <c r="I45" s="60" t="n">
        <f aca="false">IF(D45="","",IFERROR(F45/D45,0))</f>
        <v>0.0333333333333333</v>
      </c>
    </row>
    <row r="46" customFormat="false" ht="15" hidden="false" customHeight="false" outlineLevel="0" collapsed="false">
      <c r="A46" s="53" t="s">
        <v>226</v>
      </c>
      <c r="B46" s="54" t="s">
        <v>117</v>
      </c>
      <c r="C46" s="53" t="n">
        <v>8</v>
      </c>
      <c r="D46" s="53" t="n">
        <v>200</v>
      </c>
      <c r="E46" s="53" t="n">
        <v>12</v>
      </c>
      <c r="F46" s="53" t="n">
        <v>2</v>
      </c>
      <c r="G46" s="53" t="n">
        <v>159</v>
      </c>
      <c r="H46" s="60" t="n">
        <f aca="false">IF(D46="","",IFERROR(E46/D46,0))</f>
        <v>0.06</v>
      </c>
      <c r="I46" s="60" t="n">
        <f aca="false">IF(D46="","",IFERROR(F46/D46,0))</f>
        <v>0.01</v>
      </c>
    </row>
    <row r="47" customFormat="false" ht="15" hidden="false" customHeight="false" outlineLevel="0" collapsed="false">
      <c r="A47" s="53" t="s">
        <v>226</v>
      </c>
      <c r="B47" s="54" t="s">
        <v>95</v>
      </c>
      <c r="C47" s="53" t="n">
        <v>5</v>
      </c>
      <c r="D47" s="53" t="n">
        <v>125</v>
      </c>
      <c r="E47" s="53" t="n">
        <v>4</v>
      </c>
      <c r="F47" s="53" t="n">
        <v>1</v>
      </c>
      <c r="G47" s="53" t="n">
        <v>52</v>
      </c>
      <c r="H47" s="60" t="n">
        <f aca="false">IF(D47="","",IFERROR(E47/D47,0))</f>
        <v>0.032</v>
      </c>
      <c r="I47" s="60" t="n">
        <f aca="false">IF(D47="","",IFERROR(F47/D47,0))</f>
        <v>0.008</v>
      </c>
    </row>
    <row r="48" customFormat="false" ht="15" hidden="false" customHeight="false" outlineLevel="0" collapsed="false">
      <c r="A48" s="53" t="s">
        <v>227</v>
      </c>
      <c r="B48" s="54" t="s">
        <v>79</v>
      </c>
      <c r="C48" s="53" t="n">
        <v>18</v>
      </c>
      <c r="D48" s="53" t="n">
        <v>450</v>
      </c>
      <c r="E48" s="53" t="n">
        <v>25</v>
      </c>
      <c r="F48" s="53" t="n">
        <v>17</v>
      </c>
      <c r="G48" s="53" t="n">
        <v>208</v>
      </c>
      <c r="H48" s="60" t="n">
        <f aca="false">IF(D48="","",IFERROR(E48/D48,0))</f>
        <v>0.0555555555555556</v>
      </c>
      <c r="I48" s="60" t="n">
        <f aca="false">IF(D48="","",IFERROR(F48/D48,0))</f>
        <v>0.0377777777777778</v>
      </c>
    </row>
    <row r="49" customFormat="false" ht="15" hidden="false" customHeight="false" outlineLevel="0" collapsed="false">
      <c r="A49" s="53" t="s">
        <v>227</v>
      </c>
      <c r="B49" s="54" t="s">
        <v>70</v>
      </c>
      <c r="C49" s="53" t="n">
        <v>23</v>
      </c>
      <c r="D49" s="53" t="n">
        <v>575</v>
      </c>
      <c r="E49" s="53" t="n">
        <v>30</v>
      </c>
      <c r="F49" s="53" t="n">
        <v>21</v>
      </c>
      <c r="G49" s="53" t="n">
        <v>294</v>
      </c>
      <c r="H49" s="60" t="n">
        <f aca="false">IF(D49="","",IFERROR(E49/D49,0))</f>
        <v>0.0521739130434783</v>
      </c>
      <c r="I49" s="60" t="n">
        <f aca="false">IF(D49="","",IFERROR(F49/D49,0))</f>
        <v>0.0365217391304348</v>
      </c>
    </row>
    <row r="50" customFormat="false" ht="15" hidden="false" customHeight="false" outlineLevel="0" collapsed="false">
      <c r="A50" s="53" t="s">
        <v>227</v>
      </c>
      <c r="B50" s="54" t="s">
        <v>74</v>
      </c>
      <c r="C50" s="53" t="n">
        <v>6</v>
      </c>
      <c r="D50" s="53" t="n">
        <v>150</v>
      </c>
      <c r="E50" s="53" t="n">
        <v>5</v>
      </c>
      <c r="F50" s="53" t="n">
        <v>2</v>
      </c>
      <c r="G50" s="53" t="n">
        <v>60</v>
      </c>
      <c r="H50" s="60" t="n">
        <f aca="false">IF(D50="","",IFERROR(E50/D50,0))</f>
        <v>0.0333333333333333</v>
      </c>
      <c r="I50" s="60" t="n">
        <f aca="false">IF(D50="","",IFERROR(F50/D50,0))</f>
        <v>0.0133333333333333</v>
      </c>
    </row>
    <row r="51" customFormat="false" ht="15" hidden="false" customHeight="false" outlineLevel="0" collapsed="false">
      <c r="A51" s="53" t="s">
        <v>227</v>
      </c>
      <c r="B51" s="54" t="s">
        <v>152</v>
      </c>
      <c r="C51" s="53" t="n">
        <v>6</v>
      </c>
      <c r="D51" s="53" t="n">
        <v>150</v>
      </c>
      <c r="E51" s="53" t="n">
        <v>7</v>
      </c>
      <c r="F51" s="53" t="n">
        <v>5</v>
      </c>
      <c r="G51" s="53" t="n">
        <v>123</v>
      </c>
      <c r="H51" s="60" t="n">
        <f aca="false">IF(D51="","",IFERROR(E51/D51,0))</f>
        <v>0.0466666666666667</v>
      </c>
      <c r="I51" s="60" t="n">
        <f aca="false">IF(D51="","",IFERROR(F51/D51,0))</f>
        <v>0.0333333333333333</v>
      </c>
    </row>
    <row r="52" customFormat="false" ht="15" hidden="false" customHeight="false" outlineLevel="0" collapsed="false">
      <c r="A52" s="53" t="s">
        <v>227</v>
      </c>
      <c r="B52" s="54" t="s">
        <v>117</v>
      </c>
      <c r="C52" s="53" t="n">
        <v>8</v>
      </c>
      <c r="D52" s="53" t="n">
        <v>200</v>
      </c>
      <c r="E52" s="53" t="n">
        <v>8</v>
      </c>
      <c r="F52" s="53" t="n">
        <v>7</v>
      </c>
      <c r="G52" s="53" t="n">
        <v>117</v>
      </c>
      <c r="H52" s="60" t="n">
        <f aca="false">IF(D52="","",IFERROR(E52/D52,0))</f>
        <v>0.04</v>
      </c>
      <c r="I52" s="60" t="n">
        <f aca="false">IF(D52="","",IFERROR(F52/D52,0))</f>
        <v>0.035</v>
      </c>
    </row>
    <row r="53" customFormat="false" ht="15" hidden="false" customHeight="false" outlineLevel="0" collapsed="false">
      <c r="A53" s="53" t="s">
        <v>227</v>
      </c>
      <c r="B53" s="54" t="s">
        <v>95</v>
      </c>
      <c r="C53" s="53" t="n">
        <v>1</v>
      </c>
      <c r="D53" s="53" t="n">
        <v>25</v>
      </c>
      <c r="E53" s="53" t="n">
        <v>0</v>
      </c>
      <c r="F53" s="53" t="n">
        <v>1</v>
      </c>
      <c r="G53" s="53" t="n">
        <v>20</v>
      </c>
      <c r="H53" s="60" t="n">
        <f aca="false">IF(D53="","",IFERROR(E53/D53,0))</f>
        <v>0</v>
      </c>
      <c r="I53" s="60" t="n">
        <f aca="false">IF(D53="","",IFERROR(F53/D53,0))</f>
        <v>0.04</v>
      </c>
    </row>
    <row r="54" customFormat="false" ht="15" hidden="false" customHeight="false" outlineLevel="0" collapsed="false">
      <c r="A54" s="53" t="s">
        <v>228</v>
      </c>
      <c r="B54" s="54" t="s">
        <v>79</v>
      </c>
      <c r="C54" s="53" t="n">
        <v>16</v>
      </c>
      <c r="D54" s="53" t="n">
        <v>400</v>
      </c>
      <c r="E54" s="53" t="n">
        <v>4</v>
      </c>
      <c r="F54" s="53" t="n">
        <v>9</v>
      </c>
      <c r="G54" s="53" t="n">
        <v>125</v>
      </c>
      <c r="H54" s="60" t="n">
        <f aca="false">IF(D54="","",IFERROR(E54/D54,0))</f>
        <v>0.01</v>
      </c>
      <c r="I54" s="60" t="n">
        <f aca="false">IF(D54="","",IFERROR(F54/D54,0))</f>
        <v>0.0225</v>
      </c>
    </row>
    <row r="55" customFormat="false" ht="15" hidden="false" customHeight="false" outlineLevel="0" collapsed="false">
      <c r="A55" s="53" t="s">
        <v>228</v>
      </c>
      <c r="B55" s="54" t="s">
        <v>70</v>
      </c>
      <c r="C55" s="53" t="n">
        <v>21</v>
      </c>
      <c r="D55" s="53" t="n">
        <v>525</v>
      </c>
      <c r="E55" s="53" t="n">
        <v>11</v>
      </c>
      <c r="F55" s="53" t="n">
        <v>19</v>
      </c>
      <c r="G55" s="53" t="n">
        <v>189</v>
      </c>
      <c r="H55" s="60" t="n">
        <f aca="false">IF(D55="","",IFERROR(E55/D55,0))</f>
        <v>0.020952380952381</v>
      </c>
      <c r="I55" s="60" t="n">
        <f aca="false">IF(D55="","",IFERROR(F55/D55,0))</f>
        <v>0.0361904761904762</v>
      </c>
    </row>
    <row r="56" customFormat="false" ht="15" hidden="false" customHeight="false" outlineLevel="0" collapsed="false">
      <c r="A56" s="53" t="s">
        <v>228</v>
      </c>
      <c r="B56" s="54" t="s">
        <v>74</v>
      </c>
      <c r="C56" s="53" t="n">
        <v>7</v>
      </c>
      <c r="D56" s="53" t="n">
        <v>175</v>
      </c>
      <c r="E56" s="53" t="n">
        <v>3</v>
      </c>
      <c r="F56" s="53" t="n">
        <v>2</v>
      </c>
      <c r="G56" s="53" t="n">
        <v>30</v>
      </c>
      <c r="H56" s="60" t="n">
        <f aca="false">IF(D56="","",IFERROR(E56/D56,0))</f>
        <v>0.0171428571428571</v>
      </c>
      <c r="I56" s="60" t="n">
        <f aca="false">IF(D56="","",IFERROR(F56/D56,0))</f>
        <v>0.0114285714285714</v>
      </c>
    </row>
    <row r="57" customFormat="false" ht="15" hidden="false" customHeight="false" outlineLevel="0" collapsed="false">
      <c r="A57" s="53" t="s">
        <v>228</v>
      </c>
      <c r="B57" s="54" t="s">
        <v>152</v>
      </c>
      <c r="C57" s="53" t="n">
        <v>7</v>
      </c>
      <c r="D57" s="53" t="n">
        <v>175</v>
      </c>
      <c r="E57" s="53" t="n">
        <v>2</v>
      </c>
      <c r="F57" s="53" t="n">
        <v>7</v>
      </c>
      <c r="G57" s="53" t="n">
        <v>56</v>
      </c>
      <c r="H57" s="60" t="n">
        <f aca="false">IF(D57="","",IFERROR(E57/D57,0))</f>
        <v>0.0114285714285714</v>
      </c>
      <c r="I57" s="60" t="n">
        <f aca="false">IF(D57="","",IFERROR(F57/D57,0))</f>
        <v>0.04</v>
      </c>
    </row>
    <row r="58" customFormat="false" ht="15" hidden="false" customHeight="false" outlineLevel="0" collapsed="false">
      <c r="A58" s="53" t="s">
        <v>228</v>
      </c>
      <c r="B58" s="54" t="s">
        <v>117</v>
      </c>
      <c r="C58" s="53" t="n">
        <v>4</v>
      </c>
      <c r="D58" s="53" t="n">
        <v>100</v>
      </c>
      <c r="E58" s="53" t="n">
        <v>4</v>
      </c>
      <c r="F58" s="53" t="n">
        <v>3</v>
      </c>
      <c r="G58" s="53" t="n">
        <v>70</v>
      </c>
      <c r="H58" s="60" t="n">
        <f aca="false">IF(D58="","",IFERROR(E58/D58,0))</f>
        <v>0.04</v>
      </c>
      <c r="I58" s="60" t="n">
        <f aca="false">IF(D58="","",IFERROR(F58/D58,0))</f>
        <v>0.03</v>
      </c>
    </row>
    <row r="59" customFormat="false" ht="15" hidden="false" customHeight="false" outlineLevel="0" collapsed="false">
      <c r="A59" s="53" t="s">
        <v>228</v>
      </c>
      <c r="B59" s="54" t="s">
        <v>95</v>
      </c>
      <c r="C59" s="53" t="n">
        <v>2</v>
      </c>
      <c r="D59" s="53" t="n">
        <v>50</v>
      </c>
      <c r="E59" s="53" t="n">
        <v>1</v>
      </c>
      <c r="F59" s="53" t="n">
        <v>1</v>
      </c>
      <c r="G59" s="53" t="n">
        <v>13</v>
      </c>
      <c r="H59" s="60" t="n">
        <f aca="false">IF(D59="","",IFERROR(E59/D59,0))</f>
        <v>0.02</v>
      </c>
      <c r="I59" s="60" t="n">
        <f aca="false">IF(D59="","",IFERROR(F59/D59,0))</f>
        <v>0.02</v>
      </c>
    </row>
    <row r="60" customFormat="false" ht="15" hidden="false" customHeight="false" outlineLevel="0" collapsed="false">
      <c r="A60" s="53" t="s">
        <v>229</v>
      </c>
      <c r="B60" s="54" t="s">
        <v>79</v>
      </c>
      <c r="C60" s="53" t="n">
        <v>16</v>
      </c>
      <c r="D60" s="53" t="n">
        <v>400</v>
      </c>
      <c r="E60" s="53" t="n">
        <v>10</v>
      </c>
      <c r="F60" s="53" t="n">
        <v>5</v>
      </c>
      <c r="G60" s="53" t="n">
        <v>337</v>
      </c>
      <c r="H60" s="60" t="n">
        <f aca="false">IF(D60="","",IFERROR(E60/D60,0))</f>
        <v>0.025</v>
      </c>
      <c r="I60" s="60" t="n">
        <f aca="false">IF(D60="","",IFERROR(F60/D60,0))</f>
        <v>0.0125</v>
      </c>
    </row>
    <row r="61" customFormat="false" ht="15" hidden="false" customHeight="false" outlineLevel="0" collapsed="false">
      <c r="A61" s="53" t="s">
        <v>229</v>
      </c>
      <c r="B61" s="54" t="s">
        <v>70</v>
      </c>
      <c r="C61" s="53" t="n">
        <v>22</v>
      </c>
      <c r="D61" s="53" t="n">
        <v>550</v>
      </c>
      <c r="E61" s="53" t="n">
        <v>19</v>
      </c>
      <c r="F61" s="53" t="n">
        <v>18</v>
      </c>
      <c r="G61" s="53" t="n">
        <v>154</v>
      </c>
      <c r="H61" s="60" t="n">
        <f aca="false">IF(D61="","",IFERROR(E61/D61,0))</f>
        <v>0.0345454545454545</v>
      </c>
      <c r="I61" s="60" t="n">
        <f aca="false">IF(D61="","",IFERROR(F61/D61,0))</f>
        <v>0.0327272727272727</v>
      </c>
    </row>
    <row r="62" customFormat="false" ht="15" hidden="false" customHeight="false" outlineLevel="0" collapsed="false">
      <c r="A62" s="53" t="s">
        <v>229</v>
      </c>
      <c r="B62" s="54" t="s">
        <v>74</v>
      </c>
      <c r="C62" s="53" t="n">
        <v>8</v>
      </c>
      <c r="D62" s="53" t="n">
        <v>200</v>
      </c>
      <c r="E62" s="53" t="n">
        <v>9</v>
      </c>
      <c r="F62" s="53" t="n">
        <v>6</v>
      </c>
      <c r="G62" s="53" t="n">
        <v>144</v>
      </c>
      <c r="H62" s="60" t="n">
        <f aca="false">IF(D62="","",IFERROR(E62/D62,0))</f>
        <v>0.045</v>
      </c>
      <c r="I62" s="60" t="n">
        <f aca="false">IF(D62="","",IFERROR(F62/D62,0))</f>
        <v>0.03</v>
      </c>
    </row>
    <row r="63" customFormat="false" ht="15" hidden="false" customHeight="false" outlineLevel="0" collapsed="false">
      <c r="A63" s="53" t="s">
        <v>229</v>
      </c>
      <c r="B63" s="54" t="s">
        <v>152</v>
      </c>
      <c r="C63" s="53" t="n">
        <v>4</v>
      </c>
      <c r="D63" s="53" t="n">
        <v>100</v>
      </c>
      <c r="E63" s="53" t="n">
        <v>4</v>
      </c>
      <c r="F63" s="53" t="n">
        <v>1</v>
      </c>
      <c r="G63" s="53" t="n">
        <v>18</v>
      </c>
      <c r="H63" s="60" t="n">
        <f aca="false">IF(D63="","",IFERROR(E63/D63,0))</f>
        <v>0.04</v>
      </c>
      <c r="I63" s="60" t="n">
        <f aca="false">IF(D63="","",IFERROR(F63/D63,0))</f>
        <v>0.01</v>
      </c>
    </row>
    <row r="64" customFormat="false" ht="15" hidden="false" customHeight="false" outlineLevel="0" collapsed="false">
      <c r="A64" s="53" t="s">
        <v>229</v>
      </c>
      <c r="B64" s="54" t="s">
        <v>117</v>
      </c>
      <c r="C64" s="53" t="n">
        <v>6</v>
      </c>
      <c r="D64" s="53" t="n">
        <v>150</v>
      </c>
      <c r="E64" s="53" t="n">
        <v>4</v>
      </c>
      <c r="F64" s="53" t="n">
        <v>6</v>
      </c>
      <c r="G64" s="53" t="n">
        <v>65</v>
      </c>
      <c r="H64" s="60" t="n">
        <f aca="false">IF(D64="","",IFERROR(E64/D64,0))</f>
        <v>0.0266666666666667</v>
      </c>
      <c r="I64" s="60" t="n">
        <f aca="false">IF(D64="","",IFERROR(F64/D64,0))</f>
        <v>0.04</v>
      </c>
    </row>
    <row r="65" customFormat="false" ht="15" hidden="false" customHeight="false" outlineLevel="0" collapsed="false">
      <c r="A65" s="53" t="s">
        <v>229</v>
      </c>
      <c r="B65" s="54" t="s">
        <v>95</v>
      </c>
      <c r="C65" s="53" t="n">
        <v>2</v>
      </c>
      <c r="D65" s="53" t="n">
        <v>50</v>
      </c>
      <c r="E65" s="53" t="n">
        <v>1</v>
      </c>
      <c r="F65" s="53" t="n">
        <v>2</v>
      </c>
      <c r="G65" s="53" t="n">
        <v>31</v>
      </c>
      <c r="H65" s="60" t="n">
        <f aca="false">IF(D65="","",IFERROR(E65/D65,0))</f>
        <v>0.02</v>
      </c>
      <c r="I65" s="60" t="n">
        <f aca="false">IF(D65="","",IFERROR(F65/D65,0))</f>
        <v>0.04</v>
      </c>
    </row>
    <row r="66" customFormat="false" ht="15" hidden="false" customHeight="false" outlineLevel="0" collapsed="false">
      <c r="A66" s="53" t="s">
        <v>230</v>
      </c>
      <c r="B66" s="54" t="s">
        <v>79</v>
      </c>
      <c r="C66" s="53"/>
      <c r="D66" s="53"/>
      <c r="E66" s="53"/>
      <c r="F66" s="53"/>
      <c r="G66" s="53"/>
      <c r="H66" s="60" t="str">
        <f aca="false">IF(D66="","",IFERROR(E66/D66,0))</f>
        <v/>
      </c>
      <c r="I66" s="60" t="str">
        <f aca="false">IF(D66="","",IFERROR(F66/D66,0))</f>
        <v/>
      </c>
    </row>
    <row r="67" customFormat="false" ht="15" hidden="false" customHeight="false" outlineLevel="0" collapsed="false">
      <c r="A67" s="53" t="s">
        <v>230</v>
      </c>
      <c r="B67" s="54" t="s">
        <v>70</v>
      </c>
      <c r="C67" s="53"/>
      <c r="D67" s="53"/>
      <c r="E67" s="53"/>
      <c r="F67" s="53"/>
      <c r="G67" s="53"/>
      <c r="H67" s="60" t="str">
        <f aca="false">IF(D67="","",IFERROR(E67/D67,0))</f>
        <v/>
      </c>
      <c r="I67" s="60" t="str">
        <f aca="false">IF(D67="","",IFERROR(F67/D67,0))</f>
        <v/>
      </c>
    </row>
    <row r="68" customFormat="false" ht="15" hidden="false" customHeight="false" outlineLevel="0" collapsed="false">
      <c r="A68" s="53" t="s">
        <v>230</v>
      </c>
      <c r="B68" s="54" t="s">
        <v>74</v>
      </c>
      <c r="C68" s="53"/>
      <c r="D68" s="53"/>
      <c r="E68" s="53"/>
      <c r="F68" s="53"/>
      <c r="G68" s="53"/>
      <c r="H68" s="60" t="str">
        <f aca="false">IF(D68="","",IFERROR(E68/D68,0))</f>
        <v/>
      </c>
      <c r="I68" s="60" t="str">
        <f aca="false">IF(D68="","",IFERROR(F68/D68,0))</f>
        <v/>
      </c>
    </row>
    <row r="69" customFormat="false" ht="15" hidden="false" customHeight="false" outlineLevel="0" collapsed="false">
      <c r="A69" s="53" t="s">
        <v>230</v>
      </c>
      <c r="B69" s="54" t="s">
        <v>152</v>
      </c>
      <c r="C69" s="53"/>
      <c r="D69" s="53"/>
      <c r="E69" s="53"/>
      <c r="F69" s="53"/>
      <c r="G69" s="53"/>
      <c r="H69" s="60" t="str">
        <f aca="false">IF(D69="","",IFERROR(E69/D69,0))</f>
        <v/>
      </c>
      <c r="I69" s="60" t="str">
        <f aca="false">IF(D69="","",IFERROR(F69/D69,0))</f>
        <v/>
      </c>
    </row>
    <row r="70" customFormat="false" ht="15" hidden="false" customHeight="false" outlineLevel="0" collapsed="false">
      <c r="A70" s="53" t="s">
        <v>230</v>
      </c>
      <c r="B70" s="54" t="s">
        <v>117</v>
      </c>
      <c r="C70" s="53"/>
      <c r="D70" s="53"/>
      <c r="E70" s="53"/>
      <c r="F70" s="53"/>
      <c r="G70" s="53"/>
      <c r="H70" s="60" t="str">
        <f aca="false">IF(D70="","",IFERROR(E70/D70,0))</f>
        <v/>
      </c>
      <c r="I70" s="60" t="str">
        <f aca="false">IF(D70="","",IFERROR(F70/D70,0))</f>
        <v/>
      </c>
    </row>
    <row r="71" customFormat="false" ht="15" hidden="false" customHeight="false" outlineLevel="0" collapsed="false">
      <c r="A71" s="53" t="s">
        <v>230</v>
      </c>
      <c r="B71" s="54" t="s">
        <v>95</v>
      </c>
      <c r="C71" s="53"/>
      <c r="D71" s="53"/>
      <c r="E71" s="53"/>
      <c r="F71" s="53"/>
      <c r="G71" s="53"/>
      <c r="H71" s="60" t="str">
        <f aca="false">IF(D71="","",IFERROR(E71/D71,0))</f>
        <v/>
      </c>
      <c r="I71" s="60" t="str">
        <f aca="false">IF(D71="","",IFERROR(F71/D71,0))</f>
        <v/>
      </c>
    </row>
    <row r="72" customFormat="false" ht="15" hidden="false" customHeight="false" outlineLevel="0" collapsed="false">
      <c r="A72" s="53" t="s">
        <v>231</v>
      </c>
      <c r="B72" s="54" t="s">
        <v>79</v>
      </c>
      <c r="C72" s="53"/>
      <c r="D72" s="53"/>
      <c r="E72" s="53"/>
      <c r="F72" s="53"/>
      <c r="G72" s="53"/>
      <c r="H72" s="60" t="str">
        <f aca="false">IF(D72="","",IFERROR(E72/D72,0))</f>
        <v/>
      </c>
      <c r="I72" s="60" t="str">
        <f aca="false">IF(D72="","",IFERROR(F72/D72,0))</f>
        <v/>
      </c>
    </row>
    <row r="73" customFormat="false" ht="15" hidden="false" customHeight="false" outlineLevel="0" collapsed="false">
      <c r="A73" s="53" t="s">
        <v>231</v>
      </c>
      <c r="B73" s="54" t="s">
        <v>70</v>
      </c>
      <c r="C73" s="53"/>
      <c r="D73" s="53"/>
      <c r="E73" s="53"/>
      <c r="F73" s="53"/>
      <c r="G73" s="53"/>
      <c r="H73" s="60" t="str">
        <f aca="false">IF(D73="","",IFERROR(E73/D73,0))</f>
        <v/>
      </c>
      <c r="I73" s="60" t="str">
        <f aca="false">IF(D73="","",IFERROR(F73/D73,0))</f>
        <v/>
      </c>
    </row>
    <row r="74" customFormat="false" ht="15" hidden="false" customHeight="false" outlineLevel="0" collapsed="false">
      <c r="A74" s="53" t="s">
        <v>231</v>
      </c>
      <c r="B74" s="54" t="s">
        <v>74</v>
      </c>
      <c r="C74" s="53"/>
      <c r="D74" s="53"/>
      <c r="E74" s="53"/>
      <c r="F74" s="53"/>
      <c r="G74" s="53"/>
      <c r="H74" s="60" t="str">
        <f aca="false">IF(D74="","",IFERROR(E74/D74,0))</f>
        <v/>
      </c>
      <c r="I74" s="60" t="str">
        <f aca="false">IF(D74="","",IFERROR(F74/D74,0))</f>
        <v/>
      </c>
    </row>
    <row r="75" customFormat="false" ht="15" hidden="false" customHeight="false" outlineLevel="0" collapsed="false">
      <c r="A75" s="53" t="s">
        <v>231</v>
      </c>
      <c r="B75" s="54" t="s">
        <v>152</v>
      </c>
      <c r="C75" s="53"/>
      <c r="D75" s="53"/>
      <c r="E75" s="53"/>
      <c r="F75" s="53"/>
      <c r="G75" s="53"/>
      <c r="H75" s="60" t="str">
        <f aca="false">IF(D75="","",IFERROR(E75/D75,0))</f>
        <v/>
      </c>
      <c r="I75" s="60" t="str">
        <f aca="false">IF(D75="","",IFERROR(F75/D75,0))</f>
        <v/>
      </c>
    </row>
    <row r="76" customFormat="false" ht="15" hidden="false" customHeight="false" outlineLevel="0" collapsed="false">
      <c r="A76" s="53" t="s">
        <v>231</v>
      </c>
      <c r="B76" s="54" t="s">
        <v>117</v>
      </c>
      <c r="C76" s="53"/>
      <c r="D76" s="53"/>
      <c r="E76" s="53"/>
      <c r="F76" s="53"/>
      <c r="G76" s="53"/>
      <c r="H76" s="60" t="str">
        <f aca="false">IF(D76="","",IFERROR(E76/D76,0))</f>
        <v/>
      </c>
      <c r="I76" s="60" t="str">
        <f aca="false">IF(D76="","",IFERROR(F76/D76,0))</f>
        <v/>
      </c>
    </row>
    <row r="77" customFormat="false" ht="15" hidden="false" customHeight="false" outlineLevel="0" collapsed="false">
      <c r="A77" s="53" t="s">
        <v>231</v>
      </c>
      <c r="B77" s="54" t="s">
        <v>95</v>
      </c>
      <c r="C77" s="53"/>
      <c r="D77" s="53"/>
      <c r="E77" s="53"/>
      <c r="F77" s="53"/>
      <c r="G77" s="53"/>
      <c r="H77" s="60" t="str">
        <f aca="false">IF(D77="","",IFERROR(E77/D77,0))</f>
        <v/>
      </c>
      <c r="I77" s="60" t="str">
        <f aca="false">IF(D77="","",IFERROR(F77/D77,0))</f>
        <v/>
      </c>
    </row>
    <row r="79" customFormat="false" ht="15" hidden="false" customHeight="false" outlineLevel="0" collapsed="false">
      <c r="A79" s="59" t="s">
        <v>57</v>
      </c>
      <c r="B79" s="59"/>
      <c r="C79" s="59"/>
      <c r="D79" s="59"/>
      <c r="E79" s="59"/>
      <c r="F79" s="59"/>
      <c r="G79" s="59"/>
      <c r="H79" s="59"/>
      <c r="I79" s="59"/>
    </row>
  </sheetData>
  <sheetProtection sheet="true" formatCells="false" formatColumns="false" formatRows="false" insertRows="false" deleteRows="false" sort="false" autoFilter="false"/>
  <mergeCells count="3">
    <mergeCell ref="A1:I1"/>
    <mergeCell ref="A2:I2"/>
    <mergeCell ref="A79:I79"/>
  </mergeCells>
  <conditionalFormatting sqref="H6:H77">
    <cfRule type="expression" priority="2" aboveAverage="0" equalAverage="0" bottom="0" percent="0" rank="0" text="" dxfId="3">
      <formula>AND(H6&lt;&gt;"",H6&gt;Listeler!$E$9)</formula>
    </cfRule>
  </conditionalFormatting>
  <conditionalFormatting sqref="A6:I77">
    <cfRule type="expression" priority="3" aboveAverage="0" equalAverage="0" bottom="0" percent="0" rank="0" text="" dxfId="5">
      <formula>MOD(ROW(),2)=0</formula>
    </cfRule>
  </conditionalFormatting>
  <hyperlinks>
    <hyperlink ref="A3" location="'Dashboard'!A1" display="Dashboard"/>
    <hyperlink ref="B3" location="'Personel'!A1" display="·  Personel"/>
    <hyperlink ref="C3" location="'Aylık Devamsızlık'!A1" display="·  Aylık Devamsızlık"/>
    <hyperlink ref="D3" location="'Listeler'!A1" display="·  Listeler"/>
    <hyperlink ref="E3" location="'Nasıl kullanılır'!A1" display="·  Nasıl kullanılır"/>
  </hyperlink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&amp;K64748bTAKMOS · takmoserp.com&amp;C&amp;8 &amp;K64748bÖrnek veriler kurgusaldır&amp;R&amp;8 &amp;K64748bSayfa &amp;P / &amp;N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8"/>
    <col collapsed="false" customWidth="true" hidden="false" outlineLevel="0" max="4" min="4" style="0" width="30"/>
    <col collapsed="false" customWidth="true" hidden="false" outlineLevel="0" max="5" min="5" style="0" width="12"/>
  </cols>
  <sheetData>
    <row r="1" customFormat="false" ht="33.75" hidden="false" customHeight="true" outlineLevel="0" collapsed="false">
      <c r="A1" s="20" t="s">
        <v>232</v>
      </c>
      <c r="B1" s="20"/>
      <c r="C1" s="20"/>
      <c r="D1" s="20"/>
      <c r="E1" s="20"/>
      <c r="F1" s="20"/>
    </row>
    <row r="2" customFormat="false" ht="19.5" hidden="false" customHeight="true" outlineLevel="0" collapsed="false">
      <c r="A2" s="22" t="s">
        <v>233</v>
      </c>
      <c r="B2" s="22"/>
      <c r="C2" s="22"/>
      <c r="D2" s="22"/>
      <c r="E2" s="22"/>
      <c r="F2" s="22"/>
    </row>
    <row r="3" customFormat="false" ht="15" hidden="false" customHeight="false" outlineLevel="0" collapsed="false">
      <c r="A3" s="48" t="s">
        <v>31</v>
      </c>
      <c r="B3" s="48" t="s">
        <v>32</v>
      </c>
      <c r="C3" s="48" t="s">
        <v>33</v>
      </c>
      <c r="D3" s="49" t="s">
        <v>34</v>
      </c>
      <c r="E3" s="48" t="s">
        <v>35</v>
      </c>
    </row>
    <row r="4" customFormat="false" ht="15" hidden="false" customHeight="false" outlineLevel="0" collapsed="false">
      <c r="A4" s="41" t="s">
        <v>49</v>
      </c>
      <c r="B4" s="41" t="s">
        <v>65</v>
      </c>
      <c r="D4" s="41" t="s">
        <v>234</v>
      </c>
      <c r="E4" s="41" t="s">
        <v>235</v>
      </c>
    </row>
    <row r="5" customFormat="false" ht="15" hidden="false" customHeight="false" outlineLevel="0" collapsed="false">
      <c r="A5" s="54" t="s">
        <v>79</v>
      </c>
      <c r="D5" s="61" t="s">
        <v>38</v>
      </c>
      <c r="E5" s="62" t="n">
        <f aca="true">TODAY()</f>
        <v>46323</v>
      </c>
    </row>
    <row r="6" customFormat="false" ht="15" hidden="false" customHeight="false" outlineLevel="0" collapsed="false">
      <c r="A6" s="54" t="s">
        <v>70</v>
      </c>
      <c r="D6" s="61" t="s">
        <v>236</v>
      </c>
      <c r="E6" s="63" t="n">
        <f aca="false">YEAR(E5)</f>
        <v>2026</v>
      </c>
    </row>
    <row r="7" customFormat="false" ht="15" hidden="false" customHeight="false" outlineLevel="0" collapsed="false">
      <c r="A7" s="54" t="s">
        <v>74</v>
      </c>
      <c r="D7" s="61" t="s">
        <v>237</v>
      </c>
      <c r="E7" s="62" t="n">
        <f aca="false">DATE(E6,1,1)</f>
        <v>46023</v>
      </c>
    </row>
    <row r="8" customFormat="false" ht="15" hidden="false" customHeight="false" outlineLevel="0" collapsed="false">
      <c r="A8" s="54" t="s">
        <v>152</v>
      </c>
      <c r="D8" s="61" t="s">
        <v>238</v>
      </c>
      <c r="E8" s="64" t="n">
        <v>0.15</v>
      </c>
    </row>
    <row r="9" customFormat="false" ht="15" hidden="false" customHeight="false" outlineLevel="0" collapsed="false">
      <c r="A9" s="54" t="s">
        <v>117</v>
      </c>
      <c r="D9" s="61" t="s">
        <v>239</v>
      </c>
      <c r="E9" s="65" t="n">
        <v>0.03</v>
      </c>
    </row>
    <row r="10" customFormat="false" ht="15" hidden="false" customHeight="false" outlineLevel="0" collapsed="false">
      <c r="A10" s="54" t="s">
        <v>95</v>
      </c>
    </row>
    <row r="11" customFormat="false" ht="15" hidden="false" customHeight="false" outlineLevel="0" collapsed="false">
      <c r="A11" s="54"/>
    </row>
    <row r="12" customFormat="false" ht="15" hidden="false" customHeight="false" outlineLevel="0" collapsed="false">
      <c r="A12" s="54"/>
    </row>
    <row r="13" customFormat="false" ht="15" hidden="false" customHeight="false" outlineLevel="0" collapsed="false">
      <c r="A13" s="54"/>
    </row>
    <row r="14" customFormat="false" ht="15" hidden="false" customHeight="false" outlineLevel="0" collapsed="false">
      <c r="A14" s="54"/>
    </row>
    <row r="15" customFormat="false" ht="15" hidden="false" customHeight="false" outlineLevel="0" collapsed="false">
      <c r="A15" s="54"/>
    </row>
    <row r="16" customFormat="false" ht="15" hidden="false" customHeight="false" outlineLevel="0" collapsed="false">
      <c r="A16" s="54"/>
    </row>
    <row r="17" customFormat="false" ht="15" hidden="false" customHeight="false" outlineLevel="0" collapsed="false">
      <c r="A17" s="54"/>
    </row>
    <row r="18" customFormat="false" ht="15" hidden="false" customHeight="false" outlineLevel="0" collapsed="false">
      <c r="A18" s="54"/>
    </row>
    <row r="19" customFormat="false" ht="15" hidden="false" customHeight="false" outlineLevel="0" collapsed="false">
      <c r="A19" s="54"/>
      <c r="B19" s="54"/>
    </row>
    <row r="20" customFormat="false" ht="15" hidden="false" customHeight="false" outlineLevel="0" collapsed="false">
      <c r="A20" s="66" t="s">
        <v>37</v>
      </c>
    </row>
  </sheetData>
  <sheetProtection sheet="true" formatCells="false" formatColumns="false" formatRows="false" insertRows="false" deleteRows="false" sort="false" autoFilter="false"/>
  <mergeCells count="2">
    <mergeCell ref="A1:F1"/>
    <mergeCell ref="A2:F2"/>
  </mergeCells>
  <hyperlinks>
    <hyperlink ref="A3" location="'Dashboard'!A1" display="Dashboard"/>
    <hyperlink ref="B3" location="'Personel'!A1" display="·  Personel"/>
    <hyperlink ref="C3" location="'Aylık Devamsızlık'!A1" display="·  Aylık Devamsızlık"/>
    <hyperlink ref="D3" location="'Listeler'!A1" display="·  Listeler"/>
    <hyperlink ref="E3" location="'Nasıl kullanılır'!A1" display="·  Nasıl kullanılır"/>
  </hyperlink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&amp;K64748bTAKMOS · takmoserp.com&amp;C&amp;8 &amp;K64748bÖrnek veriler kurgusaldır&amp;R&amp;8 &amp;K64748bSayfa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4748B"/>
    <pageSetUpPr fitToPage="tru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2"/>
  </cols>
  <sheetData>
    <row r="1" customFormat="false" ht="33.75" hidden="false" customHeight="true" outlineLevel="0" collapsed="false">
      <c r="A1" s="20" t="s">
        <v>240</v>
      </c>
      <c r="B1" s="20"/>
    </row>
    <row r="2" customFormat="false" ht="19.5" hidden="false" customHeight="true" outlineLevel="0" collapsed="false">
      <c r="A2" s="22" t="s">
        <v>241</v>
      </c>
      <c r="B2" s="22"/>
    </row>
    <row r="4" customFormat="false" ht="21.75" hidden="false" customHeight="true" outlineLevel="0" collapsed="false">
      <c r="B4" s="67" t="s">
        <v>242</v>
      </c>
    </row>
    <row r="5" customFormat="false" ht="30" hidden="false" customHeight="true" outlineLevel="0" collapsed="false">
      <c r="B5" s="68" t="s">
        <v>243</v>
      </c>
    </row>
    <row r="6" customFormat="false" ht="21.75" hidden="false" customHeight="true" outlineLevel="0" collapsed="false">
      <c r="B6" s="67" t="s">
        <v>244</v>
      </c>
    </row>
    <row r="7" customFormat="false" ht="30" hidden="false" customHeight="true" outlineLevel="0" collapsed="false">
      <c r="B7" s="68" t="s">
        <v>245</v>
      </c>
    </row>
    <row r="8" customFormat="false" ht="30" hidden="false" customHeight="true" outlineLevel="0" collapsed="false">
      <c r="B8" s="68" t="s">
        <v>246</v>
      </c>
    </row>
    <row r="9" customFormat="false" ht="30" hidden="false" customHeight="true" outlineLevel="0" collapsed="false">
      <c r="B9" s="68" t="s">
        <v>247</v>
      </c>
    </row>
    <row r="10" customFormat="false" ht="30" hidden="false" customHeight="true" outlineLevel="0" collapsed="false">
      <c r="B10" s="68" t="s">
        <v>248</v>
      </c>
    </row>
    <row r="11" customFormat="false" ht="21.75" hidden="false" customHeight="true" outlineLevel="0" collapsed="false">
      <c r="B11" s="67" t="s">
        <v>249</v>
      </c>
    </row>
    <row r="12" customFormat="false" ht="30" hidden="false" customHeight="true" outlineLevel="0" collapsed="false">
      <c r="B12" s="68" t="s">
        <v>250</v>
      </c>
    </row>
    <row r="13" customFormat="false" ht="30" hidden="false" customHeight="true" outlineLevel="0" collapsed="false">
      <c r="B13" s="68" t="s">
        <v>251</v>
      </c>
    </row>
    <row r="15" customFormat="false" ht="15" hidden="false" customHeight="false" outlineLevel="0" collapsed="false">
      <c r="B15" s="67" t="s">
        <v>252</v>
      </c>
    </row>
    <row r="16" customFormat="false" ht="15" hidden="false" customHeight="false" outlineLevel="0" collapsed="false">
      <c r="A16" s="11"/>
      <c r="B16" s="69" t="s">
        <v>253</v>
      </c>
    </row>
    <row r="17" customFormat="false" ht="15" hidden="false" customHeight="false" outlineLevel="0" collapsed="false">
      <c r="A17" s="14"/>
      <c r="B17" s="69" t="s">
        <v>254</v>
      </c>
    </row>
    <row r="18" customFormat="false" ht="15" hidden="false" customHeight="false" outlineLevel="0" collapsed="false">
      <c r="A18" s="15"/>
      <c r="B18" s="69" t="s">
        <v>255</v>
      </c>
    </row>
    <row r="19" customFormat="false" ht="15" hidden="false" customHeight="false" outlineLevel="0" collapsed="false">
      <c r="A19" s="16"/>
      <c r="B19" s="69" t="s">
        <v>256</v>
      </c>
    </row>
    <row r="20" customFormat="false" ht="15" hidden="false" customHeight="false" outlineLevel="0" collapsed="false">
      <c r="A20" s="17"/>
      <c r="B20" s="69" t="s">
        <v>25</v>
      </c>
    </row>
    <row r="22" customFormat="false" ht="30" hidden="false" customHeight="true" outlineLevel="0" collapsed="false">
      <c r="B22" s="70" t="s">
        <v>257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49</v>
      </c>
      <c r="B1" s="0" t="s">
        <v>39</v>
      </c>
      <c r="C1" s="0" t="s">
        <v>41</v>
      </c>
      <c r="E1" s="0" t="s">
        <v>212</v>
      </c>
      <c r="F1" s="0" t="s">
        <v>258</v>
      </c>
      <c r="G1" s="0" t="s">
        <v>259</v>
      </c>
      <c r="H1" s="0" t="s">
        <v>218</v>
      </c>
      <c r="I1" s="0" t="s">
        <v>219</v>
      </c>
      <c r="J1" s="0" t="s">
        <v>260</v>
      </c>
      <c r="L1" s="0" t="s">
        <v>65</v>
      </c>
      <c r="M1" s="0" t="s">
        <v>261</v>
      </c>
      <c r="O1" s="0" t="s">
        <v>67</v>
      </c>
      <c r="P1" s="0" t="s">
        <v>39</v>
      </c>
      <c r="R1" s="0" t="s">
        <v>49</v>
      </c>
      <c r="S1" s="0" t="s">
        <v>218</v>
      </c>
      <c r="T1" s="0" t="s">
        <v>219</v>
      </c>
      <c r="V1" s="0" t="s">
        <v>262</v>
      </c>
      <c r="W1" s="0" t="s">
        <v>263</v>
      </c>
      <c r="X1" s="0" t="s">
        <v>264</v>
      </c>
    </row>
    <row r="2" customFormat="false" ht="15" hidden="false" customHeight="false" outlineLevel="0" collapsed="false">
      <c r="A2" s="0" t="s">
        <v>79</v>
      </c>
      <c r="B2" s="0" t="n">
        <f aca="false">COUNTIFS(Personel!$C:$C,A2,Personel!$H:$H,"Aktif")</f>
        <v>20</v>
      </c>
      <c r="C2" s="0" t="n">
        <f aca="false">COUNTIFS(Personel!$C:$C,A2,Personel!$F:$F,"&gt;="&amp;Listeler!$E$7)</f>
        <v>10</v>
      </c>
      <c r="E2" s="0" t="s">
        <v>220</v>
      </c>
      <c r="F2" s="0" t="n">
        <f aca="false">COUNTIFS(Personel!$E:$E,"&gt;="&amp;DATE(Listeler!$E$6,1,1),Personel!$E:$E,"&lt;"&amp;DATE(Listeler!$E$6,2,1),Personel!$C:$C,IF(Dashboard!$O$4="Tümü","*",Dashboard!$O$4))</f>
        <v>1</v>
      </c>
      <c r="G2" s="0" t="n">
        <f aca="false">COUNTIFS(Personel!$F:$F,"&gt;="&amp;DATE(Listeler!$E$6,1,1),Personel!$F:$F,"&lt;"&amp;DATE(Listeler!$E$6,2,1),Personel!$C:$C,IF(Dashboard!$O$4="Tümü","*",Dashboard!$O$4))</f>
        <v>1</v>
      </c>
      <c r="H2" s="0" t="n">
        <f aca="false">IFERROR(SUMIFS('Aylık Devamsızlık'!$E:$E,'Aylık Devamsızlık'!$A:$A,E2,'Aylık Devamsızlık'!$B:$B,IF(Dashboard!$O$4="Tümü","*",Dashboard!$O$4))/SUMIFS('Aylık Devamsızlık'!$D:$D,'Aylık Devamsızlık'!$A:$A,E2,'Aylık Devamsızlık'!$B:$B,IF(Dashboard!$O$4="Tümü","*",Dashboard!$O$4)),0)</f>
        <v>0.023448275862069</v>
      </c>
      <c r="I2" s="0" t="n">
        <f aca="false">IFERROR(SUMIFS('Aylık Devamsızlık'!$F:$F,'Aylık Devamsızlık'!$A:$A,E2,'Aylık Devamsızlık'!$B:$B,IF(Dashboard!$O$4="Tümü","*",Dashboard!$O$4))/SUMIFS('Aylık Devamsızlık'!$D:$D,'Aylık Devamsızlık'!$A:$A,E2,'Aylık Devamsızlık'!$B:$B,IF(Dashboard!$O$4="Tümü","*",Dashboard!$O$4)),0)</f>
        <v>0.0517241379310345</v>
      </c>
      <c r="J2" s="71" t="n">
        <f aca="false">Listeler!$E$9</f>
        <v>0.03</v>
      </c>
      <c r="L2" s="0" t="s">
        <v>76</v>
      </c>
      <c r="M2" s="0" t="n">
        <f aca="false">COUNTIFS(Personel!$G:$G,L2,Personel!$F:$F,"&gt;="&amp;Listeler!$E$7,Personel!$C:$C,IF(Dashboard!$O$4="Tümü","*",Dashboard!$O$4))</f>
        <v>7</v>
      </c>
      <c r="O2" s="0" t="s">
        <v>265</v>
      </c>
      <c r="P2" s="0" t="n">
        <f aca="false">COUNTIFS(Personel!$J:$J,O2,Personel!$H:$H,"Aktif",Personel!$C:$C,IF(Dashboard!$O$4="Tümü","*",Dashboard!$O$4))</f>
        <v>8</v>
      </c>
      <c r="R2" s="0" t="s">
        <v>79</v>
      </c>
      <c r="S2" s="0" t="n">
        <f aca="false">IFERROR(SUMIF('Aylık Devamsızlık'!$B:$B,R2,'Aylık Devamsızlık'!$E:$E)/SUMIF('Aylık Devamsızlık'!$B:$B,R2,'Aylık Devamsızlık'!$D:$D),0)</f>
        <v>0.0289411764705882</v>
      </c>
      <c r="T2" s="0" t="n">
        <f aca="false">IFERROR(SUMIF('Aylık Devamsızlık'!$B:$B,R2,'Aylık Devamsızlık'!$F:$F)/SUMIF('Aylık Devamsızlık'!$B:$B,R2,'Aylık Devamsızlık'!$D:$D),0)</f>
        <v>0.0289411764705882</v>
      </c>
      <c r="V2" s="0" t="n">
        <f aca="false">IF(OR(Personel!$F6="",NOT(OR(Dashboard!$O$4="Tümü",Personel!$C6=Dashboard!$O$4))),-1,Personel!$F6+ROW()/100000)</f>
        <v>-1</v>
      </c>
      <c r="W2" s="0" t="n">
        <v>1</v>
      </c>
      <c r="X2" s="0" t="n">
        <f aca="false">LARGE($V$2:$V$201,1)</f>
        <v>46314.00034</v>
      </c>
      <c r="Y2" s="0" t="str">
        <f aca="false">IF(X2&lt;0,"",INDEX(Personel!$B$6:$B$205,MATCH(X2,$V$2:$V$201,0)))</f>
        <v>Melis Tan</v>
      </c>
      <c r="Z2" s="0" t="str">
        <f aca="false">IF(X2&lt;0,"",INDEX(Personel!$C$6:$C$205,MATCH(X2,$V$2:$V$201,0)))</f>
        <v>Enjeksiyon</v>
      </c>
      <c r="AA2" s="72" t="n">
        <f aca="false">IF(X2&lt;0,"",INDEX(Personel!$F$6:$F$205,MATCH(X2,$V$2:$V$201,0)))</f>
        <v>46314</v>
      </c>
      <c r="AB2" s="0" t="str">
        <f aca="false">IF(X2&lt;0,"",INDEX(Personel!$G$6:$G$205,MATCH(X2,$V$2:$V$201,0)))</f>
        <v>İstifa – ücret</v>
      </c>
      <c r="AD2" s="73" t="n">
        <f aca="false">0+(AND(Personel!$H6="Aktif",Personel!$E6&lt;&gt;"",Personel!$E6&gt;=Listeler!$E$5-60,OR(Dashboard!$O$4="Tümü",Personel!$C6=Dashboard!$O$4))*1)</f>
        <v>0</v>
      </c>
    </row>
    <row r="3" customFormat="false" ht="15" hidden="false" customHeight="false" outlineLevel="0" collapsed="false">
      <c r="A3" s="0" t="s">
        <v>70</v>
      </c>
      <c r="B3" s="0" t="n">
        <f aca="false">COUNTIFS(Personel!$C:$C,A3,Personel!$H:$H,"Aktif")</f>
        <v>11</v>
      </c>
      <c r="C3" s="0" t="n">
        <f aca="false">COUNTIFS(Personel!$C:$C,A3,Personel!$F:$F,"&gt;="&amp;Listeler!$E$7)</f>
        <v>2</v>
      </c>
      <c r="E3" s="0" t="s">
        <v>221</v>
      </c>
      <c r="F3" s="0" t="n">
        <f aca="false">COUNTIFS(Personel!$E:$E,"&gt;="&amp;DATE(Listeler!$E$6,2,1),Personel!$E:$E,"&lt;"&amp;DATE(Listeler!$E$6,3,1),Personel!$C:$C,IF(Dashboard!$O$4="Tümü","*",Dashboard!$O$4))</f>
        <v>1</v>
      </c>
      <c r="G3" s="0" t="n">
        <f aca="false">COUNTIFS(Personel!$F:$F,"&gt;="&amp;DATE(Listeler!$E$6,2,1),Personel!$F:$F,"&lt;"&amp;DATE(Listeler!$E$6,3,1),Personel!$C:$C,IF(Dashboard!$O$4="Tümü","*",Dashboard!$O$4))</f>
        <v>0</v>
      </c>
      <c r="H3" s="0" t="n">
        <f aca="false">IFERROR(SUMIFS('Aylık Devamsızlık'!$E:$E,'Aylık Devamsızlık'!$A:$A,E3,'Aylık Devamsızlık'!$B:$B,IF(Dashboard!$O$4="Tümü","*",Dashboard!$O$4))/SUMIFS('Aylık Devamsızlık'!$D:$D,'Aylık Devamsızlık'!$A:$A,E3,'Aylık Devamsızlık'!$B:$B,IF(Dashboard!$O$4="Tümü","*",Dashboard!$O$4)),0)</f>
        <v>0.0294736842105263</v>
      </c>
      <c r="I3" s="0" t="n">
        <f aca="false">IFERROR(SUMIFS('Aylık Devamsızlık'!$F:$F,'Aylık Devamsızlık'!$A:$A,E3,'Aylık Devamsızlık'!$B:$B,IF(Dashboard!$O$4="Tümü","*",Dashboard!$O$4))/SUMIFS('Aylık Devamsızlık'!$D:$D,'Aylık Devamsızlık'!$A:$A,E3,'Aylık Devamsızlık'!$B:$B,IF(Dashboard!$O$4="Tümü","*",Dashboard!$O$4)),0)</f>
        <v>0.0456140350877193</v>
      </c>
      <c r="J3" s="71" t="n">
        <f aca="false">Listeler!$E$9</f>
        <v>0.03</v>
      </c>
      <c r="L3" s="0" t="s">
        <v>114</v>
      </c>
      <c r="M3" s="0" t="n">
        <f aca="false">COUNTIFS(Personel!$G:$G,L3,Personel!$F:$F,"&gt;="&amp;Listeler!$E$7,Personel!$C:$C,IF(Dashboard!$O$4="Tümü","*",Dashboard!$O$4))</f>
        <v>3</v>
      </c>
      <c r="O3" s="0" t="s">
        <v>266</v>
      </c>
      <c r="P3" s="0" t="n">
        <f aca="false">COUNTIFS(Personel!$J:$J,O3,Personel!$H:$H,"Aktif",Personel!$C:$C,IF(Dashboard!$O$4="Tümü","*",Dashboard!$O$4))</f>
        <v>14</v>
      </c>
      <c r="R3" s="0" t="s">
        <v>70</v>
      </c>
      <c r="S3" s="0" t="n">
        <f aca="false">IFERROR(SUMIF('Aylık Devamsızlık'!$B:$B,R3,'Aylık Devamsızlık'!$E:$E)/SUMIF('Aylık Devamsızlık'!$B:$B,R3,'Aylık Devamsızlık'!$D:$D),0)</f>
        <v>0.0300934579439252</v>
      </c>
      <c r="T3" s="0" t="n">
        <f aca="false">IFERROR(SUMIF('Aylık Devamsızlık'!$B:$B,R3,'Aylık Devamsızlık'!$F:$F)/SUMIF('Aylık Devamsızlık'!$B:$B,R3,'Aylık Devamsızlık'!$D:$D),0)</f>
        <v>0.0349532710280374</v>
      </c>
      <c r="V3" s="74" t="n">
        <f aca="false">IF(OR(Personel!$F7="",NOT(OR(Dashboard!$O$4="Tümü",Personel!$C7=Dashboard!$O$4))),-1,Personel!$F7+ROW()/100000)</f>
        <v>46205.00003</v>
      </c>
      <c r="W3" s="0" t="n">
        <v>2</v>
      </c>
      <c r="X3" s="0" t="n">
        <f aca="false">LARGE($V$2:$V$201,2)</f>
        <v>46298.00046</v>
      </c>
      <c r="Y3" s="0" t="str">
        <f aca="false">IF(X3&lt;0,"",INDEX(Personel!$B$6:$B$205,MATCH(X3,$V$2:$V$201,0)))</f>
        <v>Hakan Uz</v>
      </c>
      <c r="Z3" s="0" t="str">
        <f aca="false">IF(X3&lt;0,"",INDEX(Personel!$C$6:$C$205,MATCH(X3,$V$2:$V$201,0)))</f>
        <v>Enjeksiyon</v>
      </c>
      <c r="AA3" s="72" t="n">
        <f aca="false">IF(X3&lt;0,"",INDEX(Personel!$F$6:$F$205,MATCH(X3,$V$2:$V$201,0)))</f>
        <v>46298</v>
      </c>
      <c r="AB3" s="0" t="str">
        <f aca="false">IF(X3&lt;0,"",INDEX(Personel!$G$6:$G$205,MATCH(X3,$V$2:$V$201,0)))</f>
        <v>İşveren feshi – performans</v>
      </c>
      <c r="AD3" s="73" t="n">
        <f aca="false">AD2+(AND(Personel!$H7="Aktif",Personel!$E7&lt;&gt;"",Personel!$E7&gt;=Listeler!$E$5-60,OR(Dashboard!$O$4="Tümü",Personel!$C7=Dashboard!$O$4))*1)</f>
        <v>0</v>
      </c>
    </row>
    <row r="4" customFormat="false" ht="15" hidden="false" customHeight="false" outlineLevel="0" collapsed="false">
      <c r="A4" s="0" t="s">
        <v>74</v>
      </c>
      <c r="B4" s="0" t="n">
        <f aca="false">COUNTIFS(Personel!$C:$C,A4,Personel!$H:$H,"Aktif")</f>
        <v>5</v>
      </c>
      <c r="C4" s="0" t="n">
        <f aca="false">COUNTIFS(Personel!$C:$C,A4,Personel!$F:$F,"&gt;="&amp;Listeler!$E$7)</f>
        <v>1</v>
      </c>
      <c r="E4" s="0" t="s">
        <v>222</v>
      </c>
      <c r="F4" s="0" t="n">
        <f aca="false">COUNTIFS(Personel!$E:$E,"&gt;="&amp;DATE(Listeler!$E$6,3,1),Personel!$E:$E,"&lt;"&amp;DATE(Listeler!$E$6,4,1),Personel!$C:$C,IF(Dashboard!$O$4="Tümü","*",Dashboard!$O$4))</f>
        <v>1</v>
      </c>
      <c r="G4" s="0" t="n">
        <f aca="false">COUNTIFS(Personel!$F:$F,"&gt;="&amp;DATE(Listeler!$E$6,3,1),Personel!$F:$F,"&lt;"&amp;DATE(Listeler!$E$6,4,1),Personel!$C:$C,IF(Dashboard!$O$4="Tümü","*",Dashboard!$O$4))</f>
        <v>4</v>
      </c>
      <c r="H4" s="0" t="n">
        <f aca="false">IFERROR(SUMIFS('Aylık Devamsızlık'!$E:$E,'Aylık Devamsızlık'!$A:$A,E4,'Aylık Devamsızlık'!$B:$B,IF(Dashboard!$O$4="Tümü","*",Dashboard!$O$4))/SUMIFS('Aylık Devamsızlık'!$D:$D,'Aylık Devamsızlık'!$A:$A,E4,'Aylık Devamsızlık'!$B:$B,IF(Dashboard!$O$4="Tümü","*",Dashboard!$O$4)),0)</f>
        <v>0.0306666666666667</v>
      </c>
      <c r="I4" s="0" t="n">
        <f aca="false">IFERROR(SUMIFS('Aylık Devamsızlık'!$F:$F,'Aylık Devamsızlık'!$A:$A,E4,'Aylık Devamsızlık'!$B:$B,IF(Dashboard!$O$4="Tümü","*",Dashboard!$O$4))/SUMIFS('Aylık Devamsızlık'!$D:$D,'Aylık Devamsızlık'!$A:$A,E4,'Aylık Devamsızlık'!$B:$B,IF(Dashboard!$O$4="Tümü","*",Dashboard!$O$4)),0)</f>
        <v>0.0213333333333333</v>
      </c>
      <c r="J4" s="71" t="n">
        <f aca="false">Listeler!$E$9</f>
        <v>0.03</v>
      </c>
      <c r="L4" s="0" t="s">
        <v>202</v>
      </c>
      <c r="M4" s="0" t="n">
        <f aca="false">COUNTIFS(Personel!$G:$G,L4,Personel!$F:$F,"&gt;="&amp;Listeler!$E$7,Personel!$C:$C,IF(Dashboard!$O$4="Tümü","*",Dashboard!$O$4))</f>
        <v>1</v>
      </c>
      <c r="O4" s="0" t="s">
        <v>267</v>
      </c>
      <c r="P4" s="0" t="n">
        <f aca="false">COUNTIFS(Personel!$J:$J,O4,Personel!$H:$H,"Aktif",Personel!$C:$C,IF(Dashboard!$O$4="Tümü","*",Dashboard!$O$4))</f>
        <v>5</v>
      </c>
      <c r="R4" s="0" t="s">
        <v>74</v>
      </c>
      <c r="S4" s="0" t="n">
        <f aca="false">IFERROR(SUMIF('Aylık Devamsızlık'!$B:$B,R4,'Aylık Devamsızlık'!$E:$E)/SUMIF('Aylık Devamsızlık'!$B:$B,R4,'Aylık Devamsızlık'!$D:$D),0)</f>
        <v>0.0275</v>
      </c>
      <c r="T4" s="0" t="n">
        <f aca="false">IFERROR(SUMIF('Aylık Devamsızlık'!$B:$B,R4,'Aylık Devamsızlık'!$F:$F)/SUMIF('Aylık Devamsızlık'!$B:$B,R4,'Aylık Devamsızlık'!$D:$D),0)</f>
        <v>0.028125</v>
      </c>
      <c r="V4" s="74" t="n">
        <f aca="false">IF(OR(Personel!$F8="",NOT(OR(Dashboard!$O$4="Tümü",Personel!$C8=Dashboard!$O$4))),-1,Personel!$F8+ROW()/100000)</f>
        <v>46279.00004</v>
      </c>
      <c r="W4" s="0" t="n">
        <v>3</v>
      </c>
      <c r="X4" s="0" t="n">
        <f aca="false">LARGE($V$2:$V$201,3)</f>
        <v>46288.00052</v>
      </c>
      <c r="Y4" s="0" t="str">
        <f aca="false">IF(X4&lt;0,"",INDEX(Personel!$B$6:$B$205,MATCH(X4,$V$2:$V$201,0)))</f>
        <v>Kaan Mert</v>
      </c>
      <c r="Z4" s="0" t="str">
        <f aca="false">IF(X4&lt;0,"",INDEX(Personel!$C$6:$C$205,MATCH(X4,$V$2:$V$201,0)))</f>
        <v>Depo</v>
      </c>
      <c r="AA4" s="72" t="n">
        <f aca="false">IF(X4&lt;0,"",INDEX(Personel!$F$6:$F$205,MATCH(X4,$V$2:$V$201,0)))</f>
        <v>46288</v>
      </c>
      <c r="AB4" s="0" t="str">
        <f aca="false">IF(X4&lt;0,"",INDEX(Personel!$G$6:$G$205,MATCH(X4,$V$2:$V$201,0)))</f>
        <v>İstifa – başka iş</v>
      </c>
      <c r="AD4" s="73" t="n">
        <f aca="false">AD3+(AND(Personel!$H8="Aktif",Personel!$E8&lt;&gt;"",Personel!$E8&gt;=Listeler!$E$5-60,OR(Dashboard!$O$4="Tümü",Personel!$C8=Dashboard!$O$4))*1)</f>
        <v>0</v>
      </c>
    </row>
    <row r="5" customFormat="false" ht="15" hidden="false" customHeight="false" outlineLevel="0" collapsed="false">
      <c r="A5" s="0" t="s">
        <v>152</v>
      </c>
      <c r="B5" s="0" t="n">
        <f aca="false">COUNTIFS(Personel!$C:$C,A5,Personel!$H:$H,"Aktif")</f>
        <v>2</v>
      </c>
      <c r="C5" s="0" t="n">
        <f aca="false">COUNTIFS(Personel!$C:$C,A5,Personel!$F:$F,"&gt;="&amp;Listeler!$E$7)</f>
        <v>1</v>
      </c>
      <c r="E5" s="0" t="s">
        <v>223</v>
      </c>
      <c r="F5" s="0" t="n">
        <f aca="false">COUNTIFS(Personel!$E:$E,"&gt;="&amp;DATE(Listeler!$E$6,4,1),Personel!$E:$E,"&lt;"&amp;DATE(Listeler!$E$6,5,1),Personel!$C:$C,IF(Dashboard!$O$4="Tümü","*",Dashboard!$O$4))</f>
        <v>0</v>
      </c>
      <c r="G5" s="0" t="n">
        <f aca="false">COUNTIFS(Personel!$F:$F,"&gt;="&amp;DATE(Listeler!$E$6,4,1),Personel!$F:$F,"&lt;"&amp;DATE(Listeler!$E$6,5,1),Personel!$C:$C,IF(Dashboard!$O$4="Tümü","*",Dashboard!$O$4))</f>
        <v>2</v>
      </c>
      <c r="H5" s="0" t="n">
        <f aca="false">IFERROR(SUMIFS('Aylık Devamsızlık'!$E:$E,'Aylık Devamsızlık'!$A:$A,E5,'Aylık Devamsızlık'!$B:$B,IF(Dashboard!$O$4="Tümü","*",Dashboard!$O$4))/SUMIFS('Aylık Devamsızlık'!$D:$D,'Aylık Devamsızlık'!$A:$A,E5,'Aylık Devamsızlık'!$B:$B,IF(Dashboard!$O$4="Tümü","*",Dashboard!$O$4)),0)</f>
        <v>0.0230508474576271</v>
      </c>
      <c r="I5" s="0" t="n">
        <f aca="false">IFERROR(SUMIFS('Aylık Devamsızlık'!$F:$F,'Aylık Devamsızlık'!$A:$A,E5,'Aylık Devamsızlık'!$B:$B,IF(Dashboard!$O$4="Tümü","*",Dashboard!$O$4))/SUMIFS('Aylık Devamsızlık'!$D:$D,'Aylık Devamsızlık'!$A:$A,E5,'Aylık Devamsızlık'!$B:$B,IF(Dashboard!$O$4="Tümü","*",Dashboard!$O$4)),0)</f>
        <v>0.0298305084745763</v>
      </c>
      <c r="J5" s="71" t="n">
        <f aca="false">Listeler!$E$9</f>
        <v>0.03</v>
      </c>
      <c r="L5" s="0" t="s">
        <v>176</v>
      </c>
      <c r="M5" s="0" t="n">
        <f aca="false">COUNTIFS(Personel!$G:$G,L5,Personel!$F:$F,"&gt;="&amp;Listeler!$E$7,Personel!$C:$C,IF(Dashboard!$O$4="Tümü","*",Dashboard!$O$4))</f>
        <v>1</v>
      </c>
      <c r="O5" s="0" t="s">
        <v>268</v>
      </c>
      <c r="P5" s="0" t="n">
        <f aca="false">COUNTIFS(Personel!$J:$J,O5,Personel!$H:$H,"Aktif",Personel!$C:$C,IF(Dashboard!$O$4="Tümü","*",Dashboard!$O$4))</f>
        <v>10</v>
      </c>
      <c r="R5" s="0" t="s">
        <v>152</v>
      </c>
      <c r="S5" s="0" t="n">
        <f aca="false">IFERROR(SUMIF('Aylık Devamsızlık'!$B:$B,R5,'Aylık Devamsızlık'!$E:$E)/SUMIF('Aylık Devamsızlık'!$B:$B,R5,'Aylık Devamsızlık'!$D:$D),0)</f>
        <v>0.0256</v>
      </c>
      <c r="T5" s="0" t="n">
        <f aca="false">IFERROR(SUMIF('Aylık Devamsızlık'!$B:$B,R5,'Aylık Devamsızlık'!$F:$F)/SUMIF('Aylık Devamsızlık'!$B:$B,R5,'Aylık Devamsızlık'!$D:$D),0)</f>
        <v>0.0304</v>
      </c>
      <c r="V5" s="0" t="n">
        <f aca="false">IF(OR(Personel!$F9="",NOT(OR(Dashboard!$O$4="Tümü",Personel!$C9=Dashboard!$O$4))),-1,Personel!$F9+ROW()/100000)</f>
        <v>-1</v>
      </c>
      <c r="W5" s="0" t="n">
        <v>4</v>
      </c>
      <c r="X5" s="0" t="n">
        <f aca="false">LARGE($V$2:$V$201,4)</f>
        <v>46279.00004</v>
      </c>
      <c r="Y5" s="0" t="str">
        <f aca="false">IF(X5&lt;0,"",INDEX(Personel!$B$6:$B$205,MATCH(X5,$V$2:$V$201,0)))</f>
        <v>Elif Yıldız</v>
      </c>
      <c r="Z5" s="0" t="str">
        <f aca="false">IF(X5&lt;0,"",INDEX(Personel!$C$6:$C$205,MATCH(X5,$V$2:$V$201,0)))</f>
        <v>Enjeksiyon</v>
      </c>
      <c r="AA5" s="72" t="n">
        <f aca="false">IF(X5&lt;0,"",INDEX(Personel!$F$6:$F$205,MATCH(X5,$V$2:$V$201,0)))</f>
        <v>46279</v>
      </c>
      <c r="AB5" s="0" t="str">
        <f aca="false">IF(X5&lt;0,"",INDEX(Personel!$G$6:$G$205,MATCH(X5,$V$2:$V$201,0)))</f>
        <v>İstifa – başka iş</v>
      </c>
      <c r="AD5" s="73" t="n">
        <f aca="false">AD4+(AND(Personel!$H9="Aktif",Personel!$E9&lt;&gt;"",Personel!$E9&gt;=Listeler!$E$5-60,OR(Dashboard!$O$4="Tümü",Personel!$C9=Dashboard!$O$4))*1)</f>
        <v>0</v>
      </c>
    </row>
    <row r="6" customFormat="false" ht="15" hidden="false" customHeight="false" outlineLevel="0" collapsed="false">
      <c r="A6" s="0" t="s">
        <v>117</v>
      </c>
      <c r="B6" s="0" t="n">
        <f aca="false">COUNTIFS(Personel!$C:$C,A6,Personel!$H:$H,"Aktif")</f>
        <v>3</v>
      </c>
      <c r="C6" s="0" t="n">
        <f aca="false">COUNTIFS(Personel!$C:$C,A6,Personel!$F:$F,"&gt;="&amp;Listeler!$E$7)</f>
        <v>2</v>
      </c>
      <c r="E6" s="0" t="s">
        <v>224</v>
      </c>
      <c r="F6" s="0" t="n">
        <f aca="false">COUNTIFS(Personel!$E:$E,"&gt;="&amp;DATE(Listeler!$E$6,5,1),Personel!$E:$E,"&lt;"&amp;DATE(Listeler!$E$6,6,1),Personel!$C:$C,IF(Dashboard!$O$4="Tümü","*",Dashboard!$O$4))</f>
        <v>2</v>
      </c>
      <c r="G6" s="0" t="n">
        <f aca="false">COUNTIFS(Personel!$F:$F,"&gt;="&amp;DATE(Listeler!$E$6,5,1),Personel!$F:$F,"&lt;"&amp;DATE(Listeler!$E$6,6,1),Personel!$C:$C,IF(Dashboard!$O$4="Tümü","*",Dashboard!$O$4))</f>
        <v>0</v>
      </c>
      <c r="H6" s="0" t="n">
        <f aca="false">IFERROR(SUMIFS('Aylık Devamsızlık'!$E:$E,'Aylık Devamsızlık'!$A:$A,E6,'Aylık Devamsızlık'!$B:$B,IF(Dashboard!$O$4="Tümü","*",Dashboard!$O$4))/SUMIFS('Aylık Devamsızlık'!$D:$D,'Aylık Devamsızlık'!$A:$A,E6,'Aylık Devamsızlık'!$B:$B,IF(Dashboard!$O$4="Tümü","*",Dashboard!$O$4)),0)</f>
        <v>0.0291525423728814</v>
      </c>
      <c r="I6" s="0" t="n">
        <f aca="false">IFERROR(SUMIFS('Aylık Devamsızlık'!$F:$F,'Aylık Devamsızlık'!$A:$A,E6,'Aylık Devamsızlık'!$B:$B,IF(Dashboard!$O$4="Tümü","*",Dashboard!$O$4))/SUMIFS('Aylık Devamsızlık'!$D:$D,'Aylık Devamsızlık'!$A:$A,E6,'Aylık Devamsızlık'!$B:$B,IF(Dashboard!$O$4="Tümü","*",Dashboard!$O$4)),0)</f>
        <v>0.0277966101694915</v>
      </c>
      <c r="J6" s="71" t="n">
        <f aca="false">Listeler!$E$9</f>
        <v>0.03</v>
      </c>
      <c r="L6" s="0" t="s">
        <v>269</v>
      </c>
      <c r="M6" s="0" t="n">
        <f aca="false">COUNTIFS(Personel!$G:$G,L6,Personel!$F:$F,"&gt;="&amp;Listeler!$E$7,Personel!$C:$C,IF(Dashboard!$O$4="Tümü","*",Dashboard!$O$4))</f>
        <v>0</v>
      </c>
      <c r="O6" s="0" t="s">
        <v>270</v>
      </c>
      <c r="P6" s="0" t="n">
        <f aca="false">COUNTIFS(Personel!$J:$J,O6,Personel!$H:$H,"Aktif",Personel!$C:$C,IF(Dashboard!$O$4="Tümü","*",Dashboard!$O$4))</f>
        <v>7</v>
      </c>
      <c r="R6" s="0" t="s">
        <v>117</v>
      </c>
      <c r="S6" s="0" t="n">
        <f aca="false">IFERROR(SUMIF('Aylık Devamsızlık'!$B:$B,R6,'Aylık Devamsızlık'!$E:$E)/SUMIF('Aylık Devamsızlık'!$B:$B,R6,'Aylık Devamsızlık'!$D:$D),0)</f>
        <v>0.0298507462686567</v>
      </c>
      <c r="T6" s="0" t="n">
        <f aca="false">IFERROR(SUMIF('Aylık Devamsızlık'!$B:$B,R6,'Aylık Devamsızlık'!$F:$F)/SUMIF('Aylık Devamsızlık'!$B:$B,R6,'Aylık Devamsızlık'!$D:$D),0)</f>
        <v>0.0328358208955224</v>
      </c>
      <c r="V6" s="74" t="n">
        <f aca="false">IF(OR(Personel!$F10="",NOT(OR(Dashboard!$O$4="Tümü",Personel!$C10=Dashboard!$O$4))),-1,Personel!$F10+ROW()/100000)</f>
        <v>46185.00006</v>
      </c>
      <c r="W6" s="0" t="n">
        <v>5</v>
      </c>
      <c r="X6" s="0" t="n">
        <f aca="false">LARGE($V$2:$V$201,5)</f>
        <v>46253.00058</v>
      </c>
      <c r="Y6" s="0" t="str">
        <f aca="false">IF(X6&lt;0,"",INDEX(Personel!$B$6:$B$205,MATCH(X6,$V$2:$V$201,0)))</f>
        <v>Rıza Ot</v>
      </c>
      <c r="Z6" s="0" t="str">
        <f aca="false">IF(X6&lt;0,"",INDEX(Personel!$C$6:$C$205,MATCH(X6,$V$2:$V$201,0)))</f>
        <v>Enjeksiyon</v>
      </c>
      <c r="AA6" s="72" t="n">
        <f aca="false">IF(X6&lt;0,"",INDEX(Personel!$F$6:$F$205,MATCH(X6,$V$2:$V$201,0)))</f>
        <v>46253</v>
      </c>
      <c r="AB6" s="0" t="str">
        <f aca="false">IF(X6&lt;0,"",INDEX(Personel!$G$6:$G$205,MATCH(X6,$V$2:$V$201,0)))</f>
        <v>İstifa – kişisel</v>
      </c>
      <c r="AD6" s="73" t="n">
        <f aca="false">AD5+(AND(Personel!$H10="Aktif",Personel!$E10&lt;&gt;"",Personel!$E10&gt;=Listeler!$E$5-60,OR(Dashboard!$O$4="Tümü",Personel!$C10=Dashboard!$O$4))*1)</f>
        <v>0</v>
      </c>
    </row>
    <row r="7" customFormat="false" ht="15" hidden="false" customHeight="false" outlineLevel="0" collapsed="false">
      <c r="A7" s="0" t="s">
        <v>95</v>
      </c>
      <c r="B7" s="0" t="n">
        <f aca="false">COUNTIFS(Personel!$C:$C,A7,Personel!$H:$H,"Aktif")</f>
        <v>3</v>
      </c>
      <c r="C7" s="0" t="n">
        <f aca="false">COUNTIFS(Personel!$C:$C,A7,Personel!$F:$F,"&gt;="&amp;Listeler!$E$7)</f>
        <v>0</v>
      </c>
      <c r="E7" s="0" t="s">
        <v>225</v>
      </c>
      <c r="F7" s="0" t="n">
        <f aca="false">COUNTIFS(Personel!$E:$E,"&gt;="&amp;DATE(Listeler!$E$6,6,1),Personel!$E:$E,"&lt;"&amp;DATE(Listeler!$E$6,7,1),Personel!$C:$C,IF(Dashboard!$O$4="Tümü","*",Dashboard!$O$4))</f>
        <v>2</v>
      </c>
      <c r="G7" s="0" t="n">
        <f aca="false">COUNTIFS(Personel!$F:$F,"&gt;="&amp;DATE(Listeler!$E$6,6,1),Personel!$F:$F,"&lt;"&amp;DATE(Listeler!$E$6,7,1),Personel!$C:$C,IF(Dashboard!$O$4="Tümü","*",Dashboard!$O$4))</f>
        <v>3</v>
      </c>
      <c r="H7" s="0" t="n">
        <f aca="false">IFERROR(SUMIFS('Aylık Devamsızlık'!$E:$E,'Aylık Devamsızlık'!$A:$A,E7,'Aylık Devamsızlık'!$B:$B,IF(Dashboard!$O$4="Tümü","*",Dashboard!$O$4))/SUMIFS('Aylık Devamsızlık'!$D:$D,'Aylık Devamsızlık'!$A:$A,E7,'Aylık Devamsızlık'!$B:$B,IF(Dashboard!$O$4="Tümü","*",Dashboard!$O$4)),0)</f>
        <v>0.0241176470588235</v>
      </c>
      <c r="I7" s="0" t="n">
        <f aca="false">IFERROR(SUMIFS('Aylık Devamsızlık'!$F:$F,'Aylık Devamsızlık'!$A:$A,E7,'Aylık Devamsızlık'!$B:$B,IF(Dashboard!$O$4="Tümü","*",Dashboard!$O$4))/SUMIFS('Aylık Devamsızlık'!$D:$D,'Aylık Devamsızlık'!$A:$A,E7,'Aylık Devamsızlık'!$B:$B,IF(Dashboard!$O$4="Tümü","*",Dashboard!$O$4)),0)</f>
        <v>0.0282352941176471</v>
      </c>
      <c r="J7" s="71" t="n">
        <f aca="false">Listeler!$E$9</f>
        <v>0.03</v>
      </c>
      <c r="L7" s="0" t="s">
        <v>86</v>
      </c>
      <c r="M7" s="0" t="n">
        <f aca="false">COUNTIFS(Personel!$G:$G,L7,Personel!$F:$F,"&gt;="&amp;Listeler!$E$7,Personel!$C:$C,IF(Dashboard!$O$4="Tümü","*",Dashboard!$O$4))</f>
        <v>2</v>
      </c>
      <c r="R7" s="0" t="s">
        <v>95</v>
      </c>
      <c r="S7" s="0" t="n">
        <f aca="false">IFERROR(SUMIF('Aylık Devamsızlık'!$B:$B,R7,'Aylık Devamsızlık'!$E:$E)/SUMIF('Aylık Devamsızlık'!$B:$B,R7,'Aylık Devamsızlık'!$D:$D),0)</f>
        <v>0.0193939393939394</v>
      </c>
      <c r="T7" s="0" t="n">
        <f aca="false">IFERROR(SUMIF('Aylık Devamsızlık'!$B:$B,R7,'Aylık Devamsızlık'!$F:$F)/SUMIF('Aylık Devamsızlık'!$B:$B,R7,'Aylık Devamsızlık'!$D:$D),0)</f>
        <v>0.0206060606060606</v>
      </c>
      <c r="V7" s="0" t="n">
        <f aca="false">IF(OR(Personel!$F11="",NOT(OR(Dashboard!$O$4="Tümü",Personel!$C11=Dashboard!$O$4))),-1,Personel!$F11+ROW()/100000)</f>
        <v>-1</v>
      </c>
      <c r="W7" s="0" t="n">
        <v>6</v>
      </c>
      <c r="X7" s="0" t="n">
        <f aca="false">LARGE($V$2:$V$201,6)</f>
        <v>46205.00003</v>
      </c>
      <c r="Y7" s="0" t="str">
        <f aca="false">IF(X7&lt;0,"",INDEX(Personel!$B$6:$B$205,MATCH(X7,$V$2:$V$201,0)))</f>
        <v>Mehmet Kaya</v>
      </c>
      <c r="Z7" s="0" t="str">
        <f aca="false">IF(X7&lt;0,"",INDEX(Personel!$C$6:$C$205,MATCH(X7,$V$2:$V$201,0)))</f>
        <v>Kalite</v>
      </c>
      <c r="AA7" s="72" t="n">
        <f aca="false">IF(X7&lt;0,"",INDEX(Personel!$F$6:$F$205,MATCH(X7,$V$2:$V$201,0)))</f>
        <v>46205</v>
      </c>
      <c r="AB7" s="0" t="str">
        <f aca="false">IF(X7&lt;0,"",INDEX(Personel!$G$6:$G$205,MATCH(X7,$V$2:$V$201,0)))</f>
        <v>İstifa – başka iş</v>
      </c>
      <c r="AD7" s="73" t="n">
        <f aca="false">AD6+(AND(Personel!$H11="Aktif",Personel!$E11&lt;&gt;"",Personel!$E11&gt;=Listeler!$E$5-60,OR(Dashboard!$O$4="Tümü",Personel!$C11=Dashboard!$O$4))*1)</f>
        <v>0</v>
      </c>
    </row>
    <row r="8" customFormat="false" ht="15" hidden="false" customHeight="false" outlineLevel="0" collapsed="false">
      <c r="E8" s="0" t="s">
        <v>226</v>
      </c>
      <c r="F8" s="0" t="n">
        <f aca="false">COUNTIFS(Personel!$E:$E,"&gt;="&amp;DATE(Listeler!$E$6,7,1),Personel!$E:$E,"&lt;"&amp;DATE(Listeler!$E$6,8,1),Personel!$C:$C,IF(Dashboard!$O$4="Tümü","*",Dashboard!$O$4))</f>
        <v>0</v>
      </c>
      <c r="G8" s="0" t="n">
        <f aca="false">COUNTIFS(Personel!$F:$F,"&gt;="&amp;DATE(Listeler!$E$6,7,1),Personel!$F:$F,"&lt;"&amp;DATE(Listeler!$E$6,8,1),Personel!$C:$C,IF(Dashboard!$O$4="Tümü","*",Dashboard!$O$4))</f>
        <v>1</v>
      </c>
      <c r="H8" s="0" t="n">
        <f aca="false">IFERROR(SUMIFS('Aylık Devamsızlık'!$E:$E,'Aylık Devamsızlık'!$A:$A,E8,'Aylık Devamsızlık'!$B:$B,IF(Dashboard!$O$4="Tümü","*",Dashboard!$O$4))/SUMIFS('Aylık Devamsızlık'!$D:$D,'Aylık Devamsızlık'!$A:$A,E8,'Aylık Devamsızlık'!$B:$B,IF(Dashboard!$O$4="Tümü","*",Dashboard!$O$4)),0)</f>
        <v>0.026</v>
      </c>
      <c r="I8" s="0" t="n">
        <f aca="false">IFERROR(SUMIFS('Aylık Devamsızlık'!$F:$F,'Aylık Devamsızlık'!$A:$A,E8,'Aylık Devamsızlık'!$B:$B,IF(Dashboard!$O$4="Tümü","*",Dashboard!$O$4))/SUMIFS('Aylık Devamsızlık'!$D:$D,'Aylık Devamsızlık'!$A:$A,E8,'Aylık Devamsızlık'!$B:$B,IF(Dashboard!$O$4="Tümü","*",Dashboard!$O$4)),0)</f>
        <v>0.0186666666666667</v>
      </c>
      <c r="J8" s="71" t="n">
        <f aca="false">Listeler!$E$9</f>
        <v>0.03</v>
      </c>
      <c r="L8" s="0" t="s">
        <v>271</v>
      </c>
      <c r="M8" s="0" t="n">
        <f aca="false">COUNTIFS(Personel!$G:$G,L8,Personel!$F:$F,"&gt;="&amp;Listeler!$E$7,Personel!$C:$C,IF(Dashboard!$O$4="Tümü","*",Dashboard!$O$4))</f>
        <v>0</v>
      </c>
      <c r="V8" s="0" t="n">
        <f aca="false">IF(OR(Personel!$F12="",NOT(OR(Dashboard!$O$4="Tümü",Personel!$C12=Dashboard!$O$4))),-1,Personel!$F12+ROW()/100000)</f>
        <v>-1</v>
      </c>
      <c r="AD8" s="0" t="n">
        <f aca="false">AD7+(AND(Personel!$H12="Aktif",Personel!$E12&lt;&gt;"",Personel!$E12&gt;=Listeler!$E$5-60,OR(Dashboard!$O$4="Tümü",Personel!$C12=Dashboard!$O$4))*1)</f>
        <v>0</v>
      </c>
    </row>
    <row r="9" customFormat="false" ht="15" hidden="false" customHeight="false" outlineLevel="0" collapsed="false">
      <c r="E9" s="0" t="s">
        <v>227</v>
      </c>
      <c r="F9" s="0" t="n">
        <f aca="false">COUNTIFS(Personel!$E:$E,"&gt;="&amp;DATE(Listeler!$E$6,8,1),Personel!$E:$E,"&lt;"&amp;DATE(Listeler!$E$6,9,1),Personel!$C:$C,IF(Dashboard!$O$4="Tümü","*",Dashboard!$O$4))</f>
        <v>1</v>
      </c>
      <c r="G9" s="0" t="n">
        <f aca="false">COUNTIFS(Personel!$F:$F,"&gt;="&amp;DATE(Listeler!$E$6,8,1),Personel!$F:$F,"&lt;"&amp;DATE(Listeler!$E$6,9,1),Personel!$C:$C,IF(Dashboard!$O$4="Tümü","*",Dashboard!$O$4))</f>
        <v>1</v>
      </c>
      <c r="H9" s="0" t="n">
        <f aca="false">IFERROR(SUMIFS('Aylık Devamsızlık'!$E:$E,'Aylık Devamsızlık'!$A:$A,E9,'Aylık Devamsızlık'!$B:$B,IF(Dashboard!$O$4="Tümü","*",Dashboard!$O$4))/SUMIFS('Aylık Devamsızlık'!$D:$D,'Aylık Devamsızlık'!$A:$A,E9,'Aylık Devamsızlık'!$B:$B,IF(Dashboard!$O$4="Tümü","*",Dashboard!$O$4)),0)</f>
        <v>0.0483870967741936</v>
      </c>
      <c r="I9" s="0" t="n">
        <f aca="false">IFERROR(SUMIFS('Aylık Devamsızlık'!$F:$F,'Aylık Devamsızlık'!$A:$A,E9,'Aylık Devamsızlık'!$B:$B,IF(Dashboard!$O$4="Tümü","*",Dashboard!$O$4))/SUMIFS('Aylık Devamsızlık'!$D:$D,'Aylık Devamsızlık'!$A:$A,E9,'Aylık Devamsızlık'!$B:$B,IF(Dashboard!$O$4="Tümü","*",Dashboard!$O$4)),0)</f>
        <v>0.0341935483870968</v>
      </c>
      <c r="J9" s="71" t="n">
        <f aca="false">Listeler!$E$9</f>
        <v>0.03</v>
      </c>
      <c r="L9" s="0" t="s">
        <v>272</v>
      </c>
      <c r="M9" s="0" t="n">
        <f aca="false">COUNTIFS(Personel!$G:$G,L9,Personel!$F:$F,"&gt;="&amp;Listeler!$E$7,Personel!$C:$C,IF(Dashboard!$O$4="Tümü","*",Dashboard!$O$4))</f>
        <v>0</v>
      </c>
      <c r="V9" s="0" t="n">
        <f aca="false">IF(OR(Personel!$F13="",NOT(OR(Dashboard!$O$4="Tümü",Personel!$C13=Dashboard!$O$4))),-1,Personel!$F13+ROW()/100000)</f>
        <v>-1</v>
      </c>
      <c r="AD9" s="0" t="n">
        <f aca="false">AD8+(AND(Personel!$H13="Aktif",Personel!$E13&lt;&gt;"",Personel!$E13&gt;=Listeler!$E$5-60,OR(Dashboard!$O$4="Tümü",Personel!$C13=Dashboard!$O$4))*1)</f>
        <v>0</v>
      </c>
    </row>
    <row r="10" customFormat="false" ht="15" hidden="false" customHeight="false" outlineLevel="0" collapsed="false">
      <c r="E10" s="0" t="s">
        <v>228</v>
      </c>
      <c r="F10" s="0" t="n">
        <f aca="false">COUNTIFS(Personel!$E:$E,"&gt;="&amp;DATE(Listeler!$E$6,9,1),Personel!$E:$E,"&lt;"&amp;DATE(Listeler!$E$6,10,1),Personel!$C:$C,IF(Dashboard!$O$4="Tümü","*",Dashboard!$O$4))</f>
        <v>1</v>
      </c>
      <c r="G10" s="0" t="n">
        <f aca="false">COUNTIFS(Personel!$F:$F,"&gt;="&amp;DATE(Listeler!$E$6,9,1),Personel!$F:$F,"&lt;"&amp;DATE(Listeler!$E$6,10,1),Personel!$C:$C,IF(Dashboard!$O$4="Tümü","*",Dashboard!$O$4))</f>
        <v>2</v>
      </c>
      <c r="H10" s="0" t="n">
        <f aca="false">IFERROR(SUMIFS('Aylık Devamsızlık'!$E:$E,'Aylık Devamsızlık'!$A:$A,E10,'Aylık Devamsızlık'!$B:$B,IF(Dashboard!$O$4="Tümü","*",Dashboard!$O$4))/SUMIFS('Aylık Devamsızlık'!$D:$D,'Aylık Devamsızlık'!$A:$A,E10,'Aylık Devamsızlık'!$B:$B,IF(Dashboard!$O$4="Tümü","*",Dashboard!$O$4)),0)</f>
        <v>0.0175438596491228</v>
      </c>
      <c r="I10" s="0" t="n">
        <f aca="false">IFERROR(SUMIFS('Aylık Devamsızlık'!$F:$F,'Aylık Devamsızlık'!$A:$A,E10,'Aylık Devamsızlık'!$B:$B,IF(Dashboard!$O$4="Tümü","*",Dashboard!$O$4))/SUMIFS('Aylık Devamsızlık'!$D:$D,'Aylık Devamsızlık'!$A:$A,E10,'Aylık Devamsızlık'!$B:$B,IF(Dashboard!$O$4="Tümü","*",Dashboard!$O$4)),0)</f>
        <v>0.0287719298245614</v>
      </c>
      <c r="J10" s="71" t="n">
        <f aca="false">Listeler!$E$9</f>
        <v>0.03</v>
      </c>
      <c r="L10" s="0" t="s">
        <v>197</v>
      </c>
      <c r="M10" s="0" t="n">
        <f aca="false">COUNTIFS(Personel!$G:$G,L10,Personel!$F:$F,"&gt;="&amp;Listeler!$E$7,Personel!$C:$C,IF(Dashboard!$O$4="Tümü","*",Dashboard!$O$4))</f>
        <v>2</v>
      </c>
      <c r="V10" s="0" t="n">
        <f aca="false">IF(OR(Personel!$F14="",NOT(OR(Dashboard!$O$4="Tümü",Personel!$C14=Dashboard!$O$4))),-1,Personel!$F14+ROW()/100000)</f>
        <v>-1</v>
      </c>
      <c r="AD10" s="0" t="n">
        <f aca="false">AD9+(AND(Personel!$H14="Aktif",Personel!$E14&lt;&gt;"",Personel!$E14&gt;=Listeler!$E$5-60,OR(Dashboard!$O$4="Tümü",Personel!$C14=Dashboard!$O$4))*1)</f>
        <v>0</v>
      </c>
    </row>
    <row r="11" customFormat="false" ht="15" hidden="false" customHeight="false" outlineLevel="0" collapsed="false">
      <c r="E11" s="0" t="s">
        <v>229</v>
      </c>
      <c r="F11" s="0" t="n">
        <f aca="false">COUNTIFS(Personel!$E:$E,"&gt;="&amp;DATE(Listeler!$E$6,10,1),Personel!$E:$E,"&lt;"&amp;DATE(Listeler!$E$6,11,1),Personel!$C:$C,IF(Dashboard!$O$4="Tümü","*",Dashboard!$O$4))</f>
        <v>0</v>
      </c>
      <c r="G11" s="0" t="n">
        <f aca="false">COUNTIFS(Personel!$F:$F,"&gt;="&amp;DATE(Listeler!$E$6,10,1),Personel!$F:$F,"&lt;"&amp;DATE(Listeler!$E$6,11,1),Personel!$C:$C,IF(Dashboard!$O$4="Tümü","*",Dashboard!$O$4))</f>
        <v>2</v>
      </c>
      <c r="H11" s="0" t="n">
        <f aca="false">IFERROR(SUMIFS('Aylık Devamsızlık'!$E:$E,'Aylık Devamsızlık'!$A:$A,E11,'Aylık Devamsızlık'!$B:$B,IF(Dashboard!$O$4="Tümü","*",Dashboard!$O$4))/SUMIFS('Aylık Devamsızlık'!$D:$D,'Aylık Devamsızlık'!$A:$A,E11,'Aylık Devamsızlık'!$B:$B,IF(Dashboard!$O$4="Tümü","*",Dashboard!$O$4)),0)</f>
        <v>0.0324137931034483</v>
      </c>
      <c r="I11" s="0" t="n">
        <f aca="false">IFERROR(SUMIFS('Aylık Devamsızlık'!$F:$F,'Aylık Devamsızlık'!$A:$A,E11,'Aylık Devamsızlık'!$B:$B,IF(Dashboard!$O$4="Tümü","*",Dashboard!$O$4))/SUMIFS('Aylık Devamsızlık'!$D:$D,'Aylık Devamsızlık'!$A:$A,E11,'Aylık Devamsızlık'!$B:$B,IF(Dashboard!$O$4="Tümü","*",Dashboard!$O$4)),0)</f>
        <v>0.0262068965517241</v>
      </c>
      <c r="J11" s="71" t="n">
        <f aca="false">Listeler!$E$9</f>
        <v>0.03</v>
      </c>
      <c r="V11" s="0" t="n">
        <f aca="false">IF(OR(Personel!$F15="",NOT(OR(Dashboard!$O$4="Tümü",Personel!$C15=Dashboard!$O$4))),-1,Personel!$F15+ROW()/100000)</f>
        <v>-1</v>
      </c>
      <c r="AD11" s="0" t="n">
        <f aca="false">AD10+(AND(Personel!$H15="Aktif",Personel!$E15&lt;&gt;"",Personel!$E15&gt;=Listeler!$E$5-60,OR(Dashboard!$O$4="Tümü",Personel!$C15=Dashboard!$O$4))*1)</f>
        <v>0</v>
      </c>
    </row>
    <row r="12" customFormat="false" ht="15" hidden="false" customHeight="false" outlineLevel="0" collapsed="false">
      <c r="E12" s="0" t="s">
        <v>230</v>
      </c>
      <c r="F12" s="0" t="n">
        <f aca="false">COUNTIFS(Personel!$E:$E,"&gt;="&amp;DATE(Listeler!$E$6,11,1),Personel!$E:$E,"&lt;"&amp;DATE(Listeler!$E$6,12,1),Personel!$C:$C,IF(Dashboard!$O$4="Tümü","*",Dashboard!$O$4))</f>
        <v>0</v>
      </c>
      <c r="G12" s="0" t="n">
        <f aca="false">COUNTIFS(Personel!$F:$F,"&gt;="&amp;DATE(Listeler!$E$6,11,1),Personel!$F:$F,"&lt;"&amp;DATE(Listeler!$E$6,12,1),Personel!$C:$C,IF(Dashboard!$O$4="Tümü","*",Dashboard!$O$4))</f>
        <v>0</v>
      </c>
      <c r="H12" s="0" t="n">
        <f aca="false">IFERROR(SUMIFS('Aylık Devamsızlık'!$E:$E,'Aylık Devamsızlık'!$A:$A,E12,'Aylık Devamsızlık'!$B:$B,IF(Dashboard!$O$4="Tümü","*",Dashboard!$O$4))/SUMIFS('Aylık Devamsızlık'!$D:$D,'Aylık Devamsızlık'!$A:$A,E12,'Aylık Devamsızlık'!$B:$B,IF(Dashboard!$O$4="Tümü","*",Dashboard!$O$4)),0)</f>
        <v>0</v>
      </c>
      <c r="I12" s="0" t="n">
        <f aca="false">IFERROR(SUMIFS('Aylık Devamsızlık'!$F:$F,'Aylık Devamsızlık'!$A:$A,E12,'Aylık Devamsızlık'!$B:$B,IF(Dashboard!$O$4="Tümü","*",Dashboard!$O$4))/SUMIFS('Aylık Devamsızlık'!$D:$D,'Aylık Devamsızlık'!$A:$A,E12,'Aylık Devamsızlık'!$B:$B,IF(Dashboard!$O$4="Tümü","*",Dashboard!$O$4)),0)</f>
        <v>0</v>
      </c>
      <c r="J12" s="71" t="n">
        <f aca="false">Listeler!$E$9</f>
        <v>0.03</v>
      </c>
      <c r="V12" s="0" t="n">
        <f aca="false">IF(OR(Personel!$F16="",NOT(OR(Dashboard!$O$4="Tümü",Personel!$C16=Dashboard!$O$4))),-1,Personel!$F16+ROW()/100000)</f>
        <v>-1</v>
      </c>
      <c r="AD12" s="0" t="n">
        <f aca="false">AD11+(AND(Personel!$H16="Aktif",Personel!$E16&lt;&gt;"",Personel!$E16&gt;=Listeler!$E$5-60,OR(Dashboard!$O$4="Tümü",Personel!$C16=Dashboard!$O$4))*1)</f>
        <v>0</v>
      </c>
    </row>
    <row r="13" customFormat="false" ht="15" hidden="false" customHeight="false" outlineLevel="0" collapsed="false">
      <c r="E13" s="0" t="s">
        <v>231</v>
      </c>
      <c r="F13" s="0" t="n">
        <f aca="false">COUNTIFS(Personel!$E:$E,"&gt;="&amp;DATE(Listeler!$E$6,12,1),Personel!$E:$E,"&lt;"&amp;DATE(Listeler!$E$6+1,1,1),Personel!$C:$C,IF(Dashboard!$O$4="Tümü","*",Dashboard!$O$4))</f>
        <v>0</v>
      </c>
      <c r="G13" s="0" t="n">
        <f aca="false">COUNTIFS(Personel!$F:$F,"&gt;="&amp;DATE(Listeler!$E$6,12,1),Personel!$F:$F,"&lt;"&amp;DATE(Listeler!$E$6+1,1,1),Personel!$C:$C,IF(Dashboard!$O$4="Tümü","*",Dashboard!$O$4))</f>
        <v>0</v>
      </c>
      <c r="H13" s="0" t="n">
        <f aca="false">IFERROR(SUMIFS('Aylık Devamsızlık'!$E:$E,'Aylık Devamsızlık'!$A:$A,E13,'Aylık Devamsızlık'!$B:$B,IF(Dashboard!$O$4="Tümü","*",Dashboard!$O$4))/SUMIFS('Aylık Devamsızlık'!$D:$D,'Aylık Devamsızlık'!$A:$A,E13,'Aylık Devamsızlık'!$B:$B,IF(Dashboard!$O$4="Tümü","*",Dashboard!$O$4)),0)</f>
        <v>0</v>
      </c>
      <c r="I13" s="0" t="n">
        <f aca="false">IFERROR(SUMIFS('Aylık Devamsızlık'!$F:$F,'Aylık Devamsızlık'!$A:$A,E13,'Aylık Devamsızlık'!$B:$B,IF(Dashboard!$O$4="Tümü","*",Dashboard!$O$4))/SUMIFS('Aylık Devamsızlık'!$D:$D,'Aylık Devamsızlık'!$A:$A,E13,'Aylık Devamsızlık'!$B:$B,IF(Dashboard!$O$4="Tümü","*",Dashboard!$O$4)),0)</f>
        <v>0</v>
      </c>
      <c r="J13" s="71" t="n">
        <f aca="false">Listeler!$E$9</f>
        <v>0.03</v>
      </c>
      <c r="V13" s="0" t="n">
        <f aca="false">IF(OR(Personel!$F17="",NOT(OR(Dashboard!$O$4="Tümü",Personel!$C17=Dashboard!$O$4))),-1,Personel!$F17+ROW()/100000)</f>
        <v>-1</v>
      </c>
      <c r="AD13" s="0" t="n">
        <f aca="false">AD12+(AND(Personel!$H17="Aktif",Personel!$E17&lt;&gt;"",Personel!$E17&gt;=Listeler!$E$5-60,OR(Dashboard!$O$4="Tümü",Personel!$C17=Dashboard!$O$4))*1)</f>
        <v>0</v>
      </c>
    </row>
    <row r="14" customFormat="false" ht="15" hidden="false" customHeight="false" outlineLevel="0" collapsed="false">
      <c r="V14" s="0" t="n">
        <f aca="false">IF(OR(Personel!$F18="",NOT(OR(Dashboard!$O$4="Tümü",Personel!$C18=Dashboard!$O$4))),-1,Personel!$F18+ROW()/100000)</f>
        <v>-1</v>
      </c>
      <c r="AD14" s="0" t="n">
        <f aca="false">AD13+(AND(Personel!$H18="Aktif",Personel!$E18&lt;&gt;"",Personel!$E18&gt;=Listeler!$E$5-60,OR(Dashboard!$O$4="Tümü",Personel!$C18=Dashboard!$O$4))*1)</f>
        <v>0</v>
      </c>
    </row>
    <row r="15" customFormat="false" ht="15" hidden="false" customHeight="false" outlineLevel="0" collapsed="false">
      <c r="V15" s="0" t="n">
        <f aca="false">IF(OR(Personel!$F19="",NOT(OR(Dashboard!$O$4="Tümü",Personel!$C19=Dashboard!$O$4))),-1,Personel!$F19+ROW()/100000)</f>
        <v>-1</v>
      </c>
      <c r="AD15" s="0" t="n">
        <f aca="false">AD14+(AND(Personel!$H19="Aktif",Personel!$E19&lt;&gt;"",Personel!$E19&gt;=Listeler!$E$5-60,OR(Dashboard!$O$4="Tümü",Personel!$C19=Dashboard!$O$4))*1)</f>
        <v>0</v>
      </c>
    </row>
    <row r="16" customFormat="false" ht="15" hidden="false" customHeight="false" outlineLevel="0" collapsed="false">
      <c r="V16" s="0" t="n">
        <f aca="false">IF(OR(Personel!$F20="",NOT(OR(Dashboard!$O$4="Tümü",Personel!$C20=Dashboard!$O$4))),-1,Personel!$F20+ROW()/100000)</f>
        <v>-1</v>
      </c>
      <c r="AD16" s="0" t="n">
        <f aca="false">AD15+(AND(Personel!$H20="Aktif",Personel!$E20&lt;&gt;"",Personel!$E20&gt;=Listeler!$E$5-60,OR(Dashboard!$O$4="Tümü",Personel!$C20=Dashboard!$O$4))*1)</f>
        <v>0</v>
      </c>
    </row>
    <row r="17" customFormat="false" ht="15" hidden="false" customHeight="false" outlineLevel="0" collapsed="false">
      <c r="V17" s="0" t="n">
        <f aca="false">IF(OR(Personel!$F21="",NOT(OR(Dashboard!$O$4="Tümü",Personel!$C21=Dashboard!$O$4))),-1,Personel!$F21+ROW()/100000)</f>
        <v>-1</v>
      </c>
      <c r="AD17" s="0" t="n">
        <f aca="false">AD16+(AND(Personel!$H21="Aktif",Personel!$E21&lt;&gt;"",Personel!$E21&gt;=Listeler!$E$5-60,OR(Dashboard!$O$4="Tümü",Personel!$C21=Dashboard!$O$4))*1)</f>
        <v>1</v>
      </c>
    </row>
    <row r="18" customFormat="false" ht="15" hidden="false" customHeight="false" outlineLevel="0" collapsed="false">
      <c r="V18" s="74" t="n">
        <f aca="false">IF(OR(Personel!$F22="",NOT(OR(Dashboard!$O$4="Tümü",Personel!$C22=Dashboard!$O$4))),-1,Personel!$F22+ROW()/100000)</f>
        <v>46098.00018</v>
      </c>
      <c r="AD18" s="0" t="n">
        <f aca="false">AD17+(AND(Personel!$H22="Aktif",Personel!$E22&lt;&gt;"",Personel!$E22&gt;=Listeler!$E$5-60,OR(Dashboard!$O$4="Tümü",Personel!$C22=Dashboard!$O$4))*1)</f>
        <v>1</v>
      </c>
    </row>
    <row r="19" customFormat="false" ht="15" hidden="false" customHeight="false" outlineLevel="0" collapsed="false">
      <c r="V19" s="0" t="n">
        <f aca="false">IF(OR(Personel!$F23="",NOT(OR(Dashboard!$O$4="Tümü",Personel!$C23=Dashboard!$O$4))),-1,Personel!$F23+ROW()/100000)</f>
        <v>-1</v>
      </c>
      <c r="AD19" s="0" t="n">
        <f aca="false">AD18+(AND(Personel!$H23="Aktif",Personel!$E23&lt;&gt;"",Personel!$E23&gt;=Listeler!$E$5-60,OR(Dashboard!$O$4="Tümü",Personel!$C23=Dashboard!$O$4))*1)</f>
        <v>1</v>
      </c>
    </row>
    <row r="20" customFormat="false" ht="15" hidden="false" customHeight="false" outlineLevel="0" collapsed="false">
      <c r="V20" s="0" t="n">
        <f aca="false">IF(OR(Personel!$F24="",NOT(OR(Dashboard!$O$4="Tümü",Personel!$C24=Dashboard!$O$4))),-1,Personel!$F24+ROW()/100000)</f>
        <v>-1</v>
      </c>
      <c r="AD20" s="0" t="n">
        <f aca="false">AD19+(AND(Personel!$H24="Aktif",Personel!$E24&lt;&gt;"",Personel!$E24&gt;=Listeler!$E$5-60,OR(Dashboard!$O$4="Tümü",Personel!$C24=Dashboard!$O$4))*1)</f>
        <v>1</v>
      </c>
    </row>
    <row r="21" customFormat="false" ht="15" hidden="false" customHeight="false" outlineLevel="0" collapsed="false">
      <c r="V21" s="0" t="n">
        <f aca="false">IF(OR(Personel!$F25="",NOT(OR(Dashboard!$O$4="Tümü",Personel!$C25=Dashboard!$O$4))),-1,Personel!$F25+ROW()/100000)</f>
        <v>-1</v>
      </c>
      <c r="AD21" s="0" t="n">
        <f aca="false">AD20+(AND(Personel!$H25="Aktif",Personel!$E25&lt;&gt;"",Personel!$E25&gt;=Listeler!$E$5-60,OR(Dashboard!$O$4="Tümü",Personel!$C25=Dashboard!$O$4))*1)</f>
        <v>1</v>
      </c>
    </row>
    <row r="22" customFormat="false" ht="15" hidden="false" customHeight="false" outlineLevel="0" collapsed="false">
      <c r="V22" s="0" t="n">
        <f aca="false">IF(OR(Personel!$F26="",NOT(OR(Dashboard!$O$4="Tümü",Personel!$C26=Dashboard!$O$4))),-1,Personel!$F26+ROW()/100000)</f>
        <v>-1</v>
      </c>
      <c r="AD22" s="0" t="n">
        <f aca="false">AD21+(AND(Personel!$H26="Aktif",Personel!$E26&lt;&gt;"",Personel!$E26&gt;=Listeler!$E$5-60,OR(Dashboard!$O$4="Tümü",Personel!$C26=Dashboard!$O$4))*1)</f>
        <v>1</v>
      </c>
    </row>
    <row r="23" customFormat="false" ht="15" hidden="false" customHeight="false" outlineLevel="0" collapsed="false">
      <c r="V23" s="0" t="n">
        <f aca="false">IF(OR(Personel!$F27="",NOT(OR(Dashboard!$O$4="Tümü",Personel!$C27=Dashboard!$O$4))),-1,Personel!$F27+ROW()/100000)</f>
        <v>-1</v>
      </c>
      <c r="AD23" s="0" t="n">
        <f aca="false">AD22+(AND(Personel!$H27="Aktif",Personel!$E27&lt;&gt;"",Personel!$E27&gt;=Listeler!$E$5-60,OR(Dashboard!$O$4="Tümü",Personel!$C27=Dashboard!$O$4))*1)</f>
        <v>1</v>
      </c>
    </row>
    <row r="24" customFormat="false" ht="15" hidden="false" customHeight="false" outlineLevel="0" collapsed="false">
      <c r="V24" s="0" t="n">
        <f aca="false">IF(OR(Personel!$F28="",NOT(OR(Dashboard!$O$4="Tümü",Personel!$C28=Dashboard!$O$4))),-1,Personel!$F28+ROW()/100000)</f>
        <v>-1</v>
      </c>
      <c r="AD24" s="0" t="n">
        <f aca="false">AD23+(AND(Personel!$H28="Aktif",Personel!$E28&lt;&gt;"",Personel!$E28&gt;=Listeler!$E$5-60,OR(Dashboard!$O$4="Tümü",Personel!$C28=Dashboard!$O$4))*1)</f>
        <v>1</v>
      </c>
    </row>
    <row r="25" customFormat="false" ht="15" hidden="false" customHeight="false" outlineLevel="0" collapsed="false">
      <c r="V25" s="74" t="n">
        <f aca="false">IF(OR(Personel!$F29="",NOT(OR(Dashboard!$O$4="Tümü",Personel!$C29=Dashboard!$O$4))),-1,Personel!$F29+ROW()/100000)</f>
        <v>46198.00025</v>
      </c>
      <c r="AD25" s="0" t="n">
        <f aca="false">AD24+(AND(Personel!$H29="Aktif",Personel!$E29&lt;&gt;"",Personel!$E29&gt;=Listeler!$E$5-60,OR(Dashboard!$O$4="Tümü",Personel!$C29=Dashboard!$O$4))*1)</f>
        <v>1</v>
      </c>
    </row>
    <row r="26" customFormat="false" ht="15" hidden="false" customHeight="false" outlineLevel="0" collapsed="false">
      <c r="V26" s="74" t="n">
        <f aca="false">IF(OR(Personel!$F30="",NOT(OR(Dashboard!$O$4="Tümü",Personel!$C30=Dashboard!$O$4))),-1,Personel!$F30+ROW()/100000)</f>
        <v>46200.00026</v>
      </c>
      <c r="AD26" s="0" t="n">
        <f aca="false">AD25+(AND(Personel!$H30="Aktif",Personel!$E30&lt;&gt;"",Personel!$E30&gt;=Listeler!$E$5-60,OR(Dashboard!$O$4="Tümü",Personel!$C30=Dashboard!$O$4))*1)</f>
        <v>1</v>
      </c>
    </row>
    <row r="27" customFormat="false" ht="15" hidden="false" customHeight="false" outlineLevel="0" collapsed="false">
      <c r="V27" s="0" t="n">
        <f aca="false">IF(OR(Personel!$F31="",NOT(OR(Dashboard!$O$4="Tümü",Personel!$C31=Dashboard!$O$4))),-1,Personel!$F31+ROW()/100000)</f>
        <v>-1</v>
      </c>
      <c r="AD27" s="0" t="n">
        <f aca="false">AD26+(AND(Personel!$H31="Aktif",Personel!$E31&lt;&gt;"",Personel!$E31&gt;=Listeler!$E$5-60,OR(Dashboard!$O$4="Tümü",Personel!$C31=Dashboard!$O$4))*1)</f>
        <v>1</v>
      </c>
    </row>
    <row r="28" customFormat="false" ht="15" hidden="false" customHeight="false" outlineLevel="0" collapsed="false">
      <c r="V28" s="0" t="n">
        <f aca="false">IF(OR(Personel!$F32="",NOT(OR(Dashboard!$O$4="Tümü",Personel!$C32=Dashboard!$O$4))),-1,Personel!$F32+ROW()/100000)</f>
        <v>-1</v>
      </c>
      <c r="AD28" s="0" t="n">
        <f aca="false">AD27+(AND(Personel!$H32="Aktif",Personel!$E32&lt;&gt;"",Personel!$E32&gt;=Listeler!$E$5-60,OR(Dashboard!$O$4="Tümü",Personel!$C32=Dashboard!$O$4))*1)</f>
        <v>1</v>
      </c>
    </row>
    <row r="29" customFormat="false" ht="15" hidden="false" customHeight="false" outlineLevel="0" collapsed="false">
      <c r="V29" s="0" t="n">
        <f aca="false">IF(OR(Personel!$F33="",NOT(OR(Dashboard!$O$4="Tümü",Personel!$C33=Dashboard!$O$4))),-1,Personel!$F33+ROW()/100000)</f>
        <v>-1</v>
      </c>
      <c r="AD29" s="0" t="n">
        <f aca="false">AD28+(AND(Personel!$H33="Aktif",Personel!$E33&lt;&gt;"",Personel!$E33&gt;=Listeler!$E$5-60,OR(Dashboard!$O$4="Tümü",Personel!$C33=Dashboard!$O$4))*1)</f>
        <v>1</v>
      </c>
    </row>
    <row r="30" customFormat="false" ht="15" hidden="false" customHeight="false" outlineLevel="0" collapsed="false">
      <c r="V30" s="0" t="n">
        <f aca="false">IF(OR(Personel!$F34="",NOT(OR(Dashboard!$O$4="Tümü",Personel!$C34=Dashboard!$O$4))),-1,Personel!$F34+ROW()/100000)</f>
        <v>-1</v>
      </c>
      <c r="AD30" s="0" t="n">
        <f aca="false">AD29+(AND(Personel!$H34="Aktif",Personel!$E34&lt;&gt;"",Personel!$E34&gt;=Listeler!$E$5-60,OR(Dashboard!$O$4="Tümü",Personel!$C34=Dashboard!$O$4))*1)</f>
        <v>1</v>
      </c>
    </row>
    <row r="31" customFormat="false" ht="15" hidden="false" customHeight="false" outlineLevel="0" collapsed="false">
      <c r="V31" s="0" t="n">
        <f aca="false">IF(OR(Personel!$F35="",NOT(OR(Dashboard!$O$4="Tümü",Personel!$C35=Dashboard!$O$4))),-1,Personel!$F35+ROW()/100000)</f>
        <v>-1</v>
      </c>
      <c r="AD31" s="0" t="n">
        <f aca="false">AD30+(AND(Personel!$H35="Aktif",Personel!$E35&lt;&gt;"",Personel!$E35&gt;=Listeler!$E$5-60,OR(Dashboard!$O$4="Tümü",Personel!$C35=Dashboard!$O$4))*1)</f>
        <v>1</v>
      </c>
    </row>
    <row r="32" customFormat="false" ht="15" hidden="false" customHeight="false" outlineLevel="0" collapsed="false">
      <c r="V32" s="0" t="n">
        <f aca="false">IF(OR(Personel!$F36="",NOT(OR(Dashboard!$O$4="Tümü",Personel!$C36=Dashboard!$O$4))),-1,Personel!$F36+ROW()/100000)</f>
        <v>-1</v>
      </c>
      <c r="AD32" s="0" t="n">
        <f aca="false">AD31+(AND(Personel!$H36="Aktif",Personel!$E36&lt;&gt;"",Personel!$E36&gt;=Listeler!$E$5-60,OR(Dashboard!$O$4="Tümü",Personel!$C36=Dashboard!$O$4))*1)</f>
        <v>1</v>
      </c>
    </row>
    <row r="33" customFormat="false" ht="15" hidden="false" customHeight="false" outlineLevel="0" collapsed="false">
      <c r="V33" s="74" t="n">
        <f aca="false">IF(OR(Personel!$F37="",NOT(OR(Dashboard!$O$4="Tümü",Personel!$C37=Dashboard!$O$4))),-1,Personel!$F37+ROW()/100000)</f>
        <v>46033.00033</v>
      </c>
      <c r="AD33" s="0" t="n">
        <f aca="false">AD32+(AND(Personel!$H37="Aktif",Personel!$E37&lt;&gt;"",Personel!$E37&gt;=Listeler!$E$5-60,OR(Dashboard!$O$4="Tümü",Personel!$C37=Dashboard!$O$4))*1)</f>
        <v>1</v>
      </c>
    </row>
    <row r="34" customFormat="false" ht="15" hidden="false" customHeight="false" outlineLevel="0" collapsed="false">
      <c r="V34" s="74" t="n">
        <f aca="false">IF(OR(Personel!$F38="",NOT(OR(Dashboard!$O$4="Tümü",Personel!$C38=Dashboard!$O$4))),-1,Personel!$F38+ROW()/100000)</f>
        <v>46314.00034</v>
      </c>
      <c r="AD34" s="0" t="n">
        <f aca="false">AD33+(AND(Personel!$H38="Aktif",Personel!$E38&lt;&gt;"",Personel!$E38&gt;=Listeler!$E$5-60,OR(Dashboard!$O$4="Tümü",Personel!$C38=Dashboard!$O$4))*1)</f>
        <v>1</v>
      </c>
    </row>
    <row r="35" customFormat="false" ht="15" hidden="false" customHeight="false" outlineLevel="0" collapsed="false">
      <c r="V35" s="0" t="n">
        <f aca="false">IF(OR(Personel!$F39="",NOT(OR(Dashboard!$O$4="Tümü",Personel!$C39=Dashboard!$O$4))),-1,Personel!$F39+ROW()/100000)</f>
        <v>-1</v>
      </c>
      <c r="AD35" s="0" t="n">
        <f aca="false">AD34+(AND(Personel!$H39="Aktif",Personel!$E39&lt;&gt;"",Personel!$E39&gt;=Listeler!$E$5-60,OR(Dashboard!$O$4="Tümü",Personel!$C39=Dashboard!$O$4))*1)</f>
        <v>1</v>
      </c>
    </row>
    <row r="36" customFormat="false" ht="15" hidden="false" customHeight="false" outlineLevel="0" collapsed="false">
      <c r="V36" s="0" t="n">
        <f aca="false">IF(OR(Personel!$F40="",NOT(OR(Dashboard!$O$4="Tümü",Personel!$C40=Dashboard!$O$4))),-1,Personel!$F40+ROW()/100000)</f>
        <v>-1</v>
      </c>
      <c r="AD36" s="0" t="n">
        <f aca="false">AD35+(AND(Personel!$H40="Aktif",Personel!$E40&lt;&gt;"",Personel!$E40&gt;=Listeler!$E$5-60,OR(Dashboard!$O$4="Tümü",Personel!$C40=Dashboard!$O$4))*1)</f>
        <v>1</v>
      </c>
    </row>
    <row r="37" customFormat="false" ht="15" hidden="false" customHeight="false" outlineLevel="0" collapsed="false">
      <c r="V37" s="0" t="n">
        <f aca="false">IF(OR(Personel!$F41="",NOT(OR(Dashboard!$O$4="Tümü",Personel!$C41=Dashboard!$O$4))),-1,Personel!$F41+ROW()/100000)</f>
        <v>-1</v>
      </c>
      <c r="AD37" s="0" t="n">
        <f aca="false">AD36+(AND(Personel!$H41="Aktif",Personel!$E41&lt;&gt;"",Personel!$E41&gt;=Listeler!$E$5-60,OR(Dashboard!$O$4="Tümü",Personel!$C41=Dashboard!$O$4))*1)</f>
        <v>1</v>
      </c>
    </row>
    <row r="38" customFormat="false" ht="15" hidden="false" customHeight="false" outlineLevel="0" collapsed="false">
      <c r="V38" s="74" t="n">
        <f aca="false">IF(OR(Personel!$F42="",NOT(OR(Dashboard!$O$4="Tümü",Personel!$C42=Dashboard!$O$4))),-1,Personel!$F42+ROW()/100000)</f>
        <v>46090.00038</v>
      </c>
      <c r="AD38" s="0" t="n">
        <f aca="false">AD37+(AND(Personel!$H42="Aktif",Personel!$E42&lt;&gt;"",Personel!$E42&gt;=Listeler!$E$5-60,OR(Dashboard!$O$4="Tümü",Personel!$C42=Dashboard!$O$4))*1)</f>
        <v>1</v>
      </c>
    </row>
    <row r="39" customFormat="false" ht="15" hidden="false" customHeight="false" outlineLevel="0" collapsed="false">
      <c r="V39" s="0" t="n">
        <f aca="false">IF(OR(Personel!$F43="",NOT(OR(Dashboard!$O$4="Tümü",Personel!$C43=Dashboard!$O$4))),-1,Personel!$F43+ROW()/100000)</f>
        <v>-1</v>
      </c>
      <c r="AD39" s="0" t="n">
        <f aca="false">AD38+(AND(Personel!$H43="Aktif",Personel!$E43&lt;&gt;"",Personel!$E43&gt;=Listeler!$E$5-60,OR(Dashboard!$O$4="Tümü",Personel!$C43=Dashboard!$O$4))*1)</f>
        <v>1</v>
      </c>
    </row>
    <row r="40" customFormat="false" ht="15" hidden="false" customHeight="false" outlineLevel="0" collapsed="false">
      <c r="V40" s="0" t="n">
        <f aca="false">IF(OR(Personel!$F44="",NOT(OR(Dashboard!$O$4="Tümü",Personel!$C44=Dashboard!$O$4))),-1,Personel!$F44+ROW()/100000)</f>
        <v>-1</v>
      </c>
      <c r="AD40" s="0" t="n">
        <f aca="false">AD39+(AND(Personel!$H44="Aktif",Personel!$E44&lt;&gt;"",Personel!$E44&gt;=Listeler!$E$5-60,OR(Dashboard!$O$4="Tümü",Personel!$C44=Dashboard!$O$4))*1)</f>
        <v>1</v>
      </c>
    </row>
    <row r="41" customFormat="false" ht="15" hidden="false" customHeight="false" outlineLevel="0" collapsed="false">
      <c r="V41" s="0" t="n">
        <f aca="false">IF(OR(Personel!$F45="",NOT(OR(Dashboard!$O$4="Tümü",Personel!$C45=Dashboard!$O$4))),-1,Personel!$F45+ROW()/100000)</f>
        <v>-1</v>
      </c>
      <c r="AD41" s="0" t="n">
        <f aca="false">AD40+(AND(Personel!$H45="Aktif",Personel!$E45&lt;&gt;"",Personel!$E45&gt;=Listeler!$E$5-60,OR(Dashboard!$O$4="Tümü",Personel!$C45=Dashboard!$O$4))*1)</f>
        <v>1</v>
      </c>
    </row>
    <row r="42" customFormat="false" ht="15" hidden="false" customHeight="false" outlineLevel="0" collapsed="false">
      <c r="V42" s="0" t="n">
        <f aca="false">IF(OR(Personel!$F46="",NOT(OR(Dashboard!$O$4="Tümü",Personel!$C46=Dashboard!$O$4))),-1,Personel!$F46+ROW()/100000)</f>
        <v>-1</v>
      </c>
      <c r="AD42" s="0" t="n">
        <f aca="false">AD41+(AND(Personel!$H46="Aktif",Personel!$E46&lt;&gt;"",Personel!$E46&gt;=Listeler!$E$5-60,OR(Dashboard!$O$4="Tümü",Personel!$C46=Dashboard!$O$4))*1)</f>
        <v>1</v>
      </c>
    </row>
    <row r="43" customFormat="false" ht="15" hidden="false" customHeight="false" outlineLevel="0" collapsed="false">
      <c r="V43" s="0" t="n">
        <f aca="false">IF(OR(Personel!$F47="",NOT(OR(Dashboard!$O$4="Tümü",Personel!$C47=Dashboard!$O$4))),-1,Personel!$F47+ROW()/100000)</f>
        <v>-1</v>
      </c>
      <c r="AD43" s="0" t="n">
        <f aca="false">AD42+(AND(Personel!$H47="Aktif",Personel!$E47&lt;&gt;"",Personel!$E47&gt;=Listeler!$E$5-60,OR(Dashboard!$O$4="Tümü",Personel!$C47=Dashboard!$O$4))*1)</f>
        <v>1</v>
      </c>
    </row>
    <row r="44" customFormat="false" ht="15" hidden="false" customHeight="false" outlineLevel="0" collapsed="false">
      <c r="V44" s="0" t="n">
        <f aca="false">IF(OR(Personel!$F48="",NOT(OR(Dashboard!$O$4="Tümü",Personel!$C48=Dashboard!$O$4))),-1,Personel!$F48+ROW()/100000)</f>
        <v>-1</v>
      </c>
      <c r="AD44" s="0" t="n">
        <f aca="false">AD43+(AND(Personel!$H48="Aktif",Personel!$E48&lt;&gt;"",Personel!$E48&gt;=Listeler!$E$5-60,OR(Dashboard!$O$4="Tümü",Personel!$C48=Dashboard!$O$4))*1)</f>
        <v>1</v>
      </c>
    </row>
    <row r="45" customFormat="false" ht="15" hidden="false" customHeight="false" outlineLevel="0" collapsed="false">
      <c r="V45" s="0" t="n">
        <f aca="false">IF(OR(Personel!$F49="",NOT(OR(Dashboard!$O$4="Tümü",Personel!$C49=Dashboard!$O$4))),-1,Personel!$F49+ROW()/100000)</f>
        <v>-1</v>
      </c>
      <c r="AD45" s="0" t="n">
        <f aca="false">AD44+(AND(Personel!$H49="Aktif",Personel!$E49&lt;&gt;"",Personel!$E49&gt;=Listeler!$E$5-60,OR(Dashboard!$O$4="Tümü",Personel!$C49=Dashboard!$O$4))*1)</f>
        <v>1</v>
      </c>
    </row>
    <row r="46" customFormat="false" ht="15" hidden="false" customHeight="false" outlineLevel="0" collapsed="false">
      <c r="V46" s="74" t="n">
        <f aca="false">IF(OR(Personel!$F50="",NOT(OR(Dashboard!$O$4="Tümü",Personel!$C50=Dashboard!$O$4))),-1,Personel!$F50+ROW()/100000)</f>
        <v>46298.00046</v>
      </c>
      <c r="AD46" s="0" t="n">
        <f aca="false">AD45+(AND(Personel!$H50="Aktif",Personel!$E50&lt;&gt;"",Personel!$E50&gt;=Listeler!$E$5-60,OR(Dashboard!$O$4="Tümü",Personel!$C50=Dashboard!$O$4))*1)</f>
        <v>1</v>
      </c>
    </row>
    <row r="47" customFormat="false" ht="15" hidden="false" customHeight="false" outlineLevel="0" collapsed="false">
      <c r="V47" s="0" t="n">
        <f aca="false">IF(OR(Personel!$F51="",NOT(OR(Dashboard!$O$4="Tümü",Personel!$C51=Dashboard!$O$4))),-1,Personel!$F51+ROW()/100000)</f>
        <v>-1</v>
      </c>
      <c r="AD47" s="0" t="n">
        <f aca="false">AD46+(AND(Personel!$H51="Aktif",Personel!$E51&lt;&gt;"",Personel!$E51&gt;=Listeler!$E$5-60,OR(Dashboard!$O$4="Tümü",Personel!$C51=Dashboard!$O$4))*1)</f>
        <v>1</v>
      </c>
    </row>
    <row r="48" customFormat="false" ht="15" hidden="false" customHeight="false" outlineLevel="0" collapsed="false">
      <c r="V48" s="0" t="n">
        <f aca="false">IF(OR(Personel!$F52="",NOT(OR(Dashboard!$O$4="Tümü",Personel!$C52=Dashboard!$O$4))),-1,Personel!$F52+ROW()/100000)</f>
        <v>-1</v>
      </c>
      <c r="AD48" s="0" t="n">
        <f aca="false">AD47+(AND(Personel!$H52="Aktif",Personel!$E52&lt;&gt;"",Personel!$E52&gt;=Listeler!$E$5-60,OR(Dashboard!$O$4="Tümü",Personel!$C52=Dashboard!$O$4))*1)</f>
        <v>1</v>
      </c>
    </row>
    <row r="49" customFormat="false" ht="15" hidden="false" customHeight="false" outlineLevel="0" collapsed="false">
      <c r="V49" s="0" t="n">
        <f aca="false">IF(OR(Personel!$F53="",NOT(OR(Dashboard!$O$4="Tümü",Personel!$C53=Dashboard!$O$4))),-1,Personel!$F53+ROW()/100000)</f>
        <v>-1</v>
      </c>
      <c r="AD49" s="0" t="n">
        <f aca="false">AD48+(AND(Personel!$H53="Aktif",Personel!$E53&lt;&gt;"",Personel!$E53&gt;=Listeler!$E$5-60,OR(Dashboard!$O$4="Tümü",Personel!$C53=Dashboard!$O$4))*1)</f>
        <v>1</v>
      </c>
    </row>
    <row r="50" customFormat="false" ht="15" hidden="false" customHeight="false" outlineLevel="0" collapsed="false">
      <c r="V50" s="0" t="n">
        <f aca="false">IF(OR(Personel!$F54="",NOT(OR(Dashboard!$O$4="Tümü",Personel!$C54=Dashboard!$O$4))),-1,Personel!$F54+ROW()/100000)</f>
        <v>-1</v>
      </c>
      <c r="AD50" s="0" t="n">
        <f aca="false">AD49+(AND(Personel!$H54="Aktif",Personel!$E54&lt;&gt;"",Personel!$E54&gt;=Listeler!$E$5-60,OR(Dashboard!$O$4="Tümü",Personel!$C54=Dashboard!$O$4))*1)</f>
        <v>1</v>
      </c>
    </row>
    <row r="51" customFormat="false" ht="15" hidden="false" customHeight="false" outlineLevel="0" collapsed="false">
      <c r="V51" s="74" t="n">
        <f aca="false">IF(OR(Personel!$F55="",NOT(OR(Dashboard!$O$4="Tümü",Personel!$C55=Dashboard!$O$4))),-1,Personel!$F55+ROW()/100000)</f>
        <v>46129.00051</v>
      </c>
      <c r="AD51" s="0" t="n">
        <f aca="false">AD50+(AND(Personel!$H55="Aktif",Personel!$E55&lt;&gt;"",Personel!$E55&gt;=Listeler!$E$5-60,OR(Dashboard!$O$4="Tümü",Personel!$C55=Dashboard!$O$4))*1)</f>
        <v>1</v>
      </c>
    </row>
    <row r="52" customFormat="false" ht="15" hidden="false" customHeight="false" outlineLevel="0" collapsed="false">
      <c r="V52" s="74" t="n">
        <f aca="false">IF(OR(Personel!$F56="",NOT(OR(Dashboard!$O$4="Tümü",Personel!$C56=Dashboard!$O$4))),-1,Personel!$F56+ROW()/100000)</f>
        <v>46288.00052</v>
      </c>
      <c r="AD52" s="0" t="n">
        <f aca="false">AD51+(AND(Personel!$H56="Aktif",Personel!$E56&lt;&gt;"",Personel!$E56&gt;=Listeler!$E$5-60,OR(Dashboard!$O$4="Tümü",Personel!$C56=Dashboard!$O$4))*1)</f>
        <v>1</v>
      </c>
    </row>
    <row r="53" customFormat="false" ht="15" hidden="false" customHeight="false" outlineLevel="0" collapsed="false">
      <c r="V53" s="74" t="n">
        <f aca="false">IF(OR(Personel!$F57="",NOT(OR(Dashboard!$O$4="Tümü",Personel!$C57=Dashboard!$O$4))),-1,Personel!$F57+ROW()/100000)</f>
        <v>46090.00053</v>
      </c>
      <c r="AD53" s="0" t="n">
        <f aca="false">AD52+(AND(Personel!$H57="Aktif",Personel!$E57&lt;&gt;"",Personel!$E57&gt;=Listeler!$E$5-60,OR(Dashboard!$O$4="Tümü",Personel!$C57=Dashboard!$O$4))*1)</f>
        <v>1</v>
      </c>
    </row>
    <row r="54" customFormat="false" ht="15" hidden="false" customHeight="false" outlineLevel="0" collapsed="false">
      <c r="V54" s="0" t="n">
        <f aca="false">IF(OR(Personel!$F58="",NOT(OR(Dashboard!$O$4="Tümü",Personel!$C58=Dashboard!$O$4))),-1,Personel!$F58+ROW()/100000)</f>
        <v>-1</v>
      </c>
      <c r="AD54" s="0" t="n">
        <f aca="false">AD53+(AND(Personel!$H58="Aktif",Personel!$E58&lt;&gt;"",Personel!$E58&gt;=Listeler!$E$5-60,OR(Dashboard!$O$4="Tümü",Personel!$C58=Dashboard!$O$4))*1)</f>
        <v>1</v>
      </c>
    </row>
    <row r="55" customFormat="false" ht="15" hidden="false" customHeight="false" outlineLevel="0" collapsed="false">
      <c r="V55" s="0" t="n">
        <f aca="false">IF(OR(Personel!$F59="",NOT(OR(Dashboard!$O$4="Tümü",Personel!$C59=Dashboard!$O$4))),-1,Personel!$F59+ROW()/100000)</f>
        <v>-1</v>
      </c>
      <c r="AD55" s="0" t="n">
        <f aca="false">AD54+(AND(Personel!$H59="Aktif",Personel!$E59&lt;&gt;"",Personel!$E59&gt;=Listeler!$E$5-60,OR(Dashboard!$O$4="Tümü",Personel!$C59=Dashboard!$O$4))*1)</f>
        <v>1</v>
      </c>
    </row>
    <row r="56" customFormat="false" ht="15" hidden="false" customHeight="false" outlineLevel="0" collapsed="false">
      <c r="V56" s="74" t="n">
        <f aca="false">IF(OR(Personel!$F60="",NOT(OR(Dashboard!$O$4="Tümü",Personel!$C60=Dashboard!$O$4))),-1,Personel!$F60+ROW()/100000)</f>
        <v>46102.00056</v>
      </c>
      <c r="AD56" s="0" t="n">
        <f aca="false">AD55+(AND(Personel!$H60="Aktif",Personel!$E60&lt;&gt;"",Personel!$E60&gt;=Listeler!$E$5-60,OR(Dashboard!$O$4="Tümü",Personel!$C60=Dashboard!$O$4))*1)</f>
        <v>1</v>
      </c>
    </row>
    <row r="57" customFormat="false" ht="15" hidden="false" customHeight="false" outlineLevel="0" collapsed="false">
      <c r="V57" s="0" t="n">
        <f aca="false">IF(OR(Personel!$F61="",NOT(OR(Dashboard!$O$4="Tümü",Personel!$C61=Dashboard!$O$4))),-1,Personel!$F61+ROW()/100000)</f>
        <v>-1</v>
      </c>
      <c r="AD57" s="0" t="n">
        <f aca="false">AD56+(AND(Personel!$H61="Aktif",Personel!$E61&lt;&gt;"",Personel!$E61&gt;=Listeler!$E$5-60,OR(Dashboard!$O$4="Tümü",Personel!$C61=Dashboard!$O$4))*1)</f>
        <v>1</v>
      </c>
    </row>
    <row r="58" customFormat="false" ht="15" hidden="false" customHeight="false" outlineLevel="0" collapsed="false">
      <c r="V58" s="74" t="n">
        <f aca="false">IF(OR(Personel!$F62="",NOT(OR(Dashboard!$O$4="Tümü",Personel!$C62=Dashboard!$O$4))),-1,Personel!$F62+ROW()/100000)</f>
        <v>46253.00058</v>
      </c>
      <c r="AD58" s="0" t="n">
        <f aca="false">AD57+(AND(Personel!$H62="Aktif",Personel!$E62&lt;&gt;"",Personel!$E62&gt;=Listeler!$E$5-60,OR(Dashboard!$O$4="Tümü",Personel!$C62=Dashboard!$O$4))*1)</f>
        <v>1</v>
      </c>
    </row>
    <row r="59" customFormat="false" ht="15" hidden="false" customHeight="false" outlineLevel="0" collapsed="false">
      <c r="V59" s="0" t="n">
        <f aca="false">IF(OR(Personel!$F63="",NOT(OR(Dashboard!$O$4="Tümü",Personel!$C63=Dashboard!$O$4))),-1,Personel!$F63+ROW()/100000)</f>
        <v>-1</v>
      </c>
      <c r="AD59" s="0" t="n">
        <f aca="false">AD58+(AND(Personel!$H63="Aktif",Personel!$E63&lt;&gt;"",Personel!$E63&gt;=Listeler!$E$5-60,OR(Dashboard!$O$4="Tümü",Personel!$C63=Dashboard!$O$4))*1)</f>
        <v>1</v>
      </c>
    </row>
    <row r="60" customFormat="false" ht="15" hidden="false" customHeight="false" outlineLevel="0" collapsed="false">
      <c r="V60" s="0" t="n">
        <f aca="false">IF(OR(Personel!$F64="",NOT(OR(Dashboard!$O$4="Tümü",Personel!$C64=Dashboard!$O$4))),-1,Personel!$F64+ROW()/100000)</f>
        <v>-1</v>
      </c>
      <c r="AD60" s="0" t="n">
        <f aca="false">AD59+(AND(Personel!$H64="Aktif",Personel!$E64&lt;&gt;"",Personel!$E64&gt;=Listeler!$E$5-60,OR(Dashboard!$O$4="Tümü",Personel!$C64=Dashboard!$O$4))*1)</f>
        <v>1</v>
      </c>
    </row>
    <row r="61" customFormat="false" ht="15" hidden="false" customHeight="false" outlineLevel="0" collapsed="false">
      <c r="V61" s="74" t="n">
        <f aca="false">IF(OR(Personel!$F65="",NOT(OR(Dashboard!$O$4="Tümü",Personel!$C65=Dashboard!$O$4))),-1,Personel!$F65+ROW()/100000)</f>
        <v>46118.00061</v>
      </c>
      <c r="AD61" s="0" t="n">
        <f aca="false">AD60+(AND(Personel!$H65="Aktif",Personel!$E65&lt;&gt;"",Personel!$E65&gt;=Listeler!$E$5-60,OR(Dashboard!$O$4="Tümü",Personel!$C65=Dashboard!$O$4))*1)</f>
        <v>1</v>
      </c>
    </row>
    <row r="62" customFormat="false" ht="15" hidden="false" customHeight="false" outlineLevel="0" collapsed="false">
      <c r="V62" s="0" t="n">
        <f aca="false">IF(OR(Personel!$F66="",NOT(OR(Dashboard!$O$4="Tümü",Personel!$C66=Dashboard!$O$4))),-1,Personel!$F66+ROW()/100000)</f>
        <v>-1</v>
      </c>
      <c r="AD62" s="0" t="n">
        <f aca="false">AD61+(AND(Personel!$H66="Aktif",Personel!$E66&lt;&gt;"",Personel!$E66&gt;=Listeler!$E$5-60,OR(Dashboard!$O$4="Tümü",Personel!$C66=Dashboard!$O$4))*1)</f>
        <v>1</v>
      </c>
    </row>
    <row r="63" customFormat="false" ht="15" hidden="false" customHeight="false" outlineLevel="0" collapsed="false">
      <c r="V63" s="0" t="n">
        <f aca="false">IF(OR(Personel!$F67="",NOT(OR(Dashboard!$O$4="Tümü",Personel!$C67=Dashboard!$O$4))),-1,Personel!$F67+ROW()/100000)</f>
        <v>-1</v>
      </c>
      <c r="AD63" s="0" t="n">
        <f aca="false">AD62+(AND(Personel!$H67="Aktif",Personel!$E67&lt;&gt;"",Personel!$E67&gt;=Listeler!$E$5-60,OR(Dashboard!$O$4="Tümü",Personel!$C67=Dashboard!$O$4))*1)</f>
        <v>1</v>
      </c>
    </row>
    <row r="64" customFormat="false" ht="15" hidden="false" customHeight="false" outlineLevel="0" collapsed="false">
      <c r="V64" s="0" t="n">
        <f aca="false">IF(OR(Personel!$F68="",NOT(OR(Dashboard!$O$4="Tümü",Personel!$C68=Dashboard!$O$4))),-1,Personel!$F68+ROW()/100000)</f>
        <v>-1</v>
      </c>
      <c r="AD64" s="0" t="n">
        <f aca="false">AD63+(AND(Personel!$H68="Aktif",Personel!$E68&lt;&gt;"",Personel!$E68&gt;=Listeler!$E$5-60,OR(Dashboard!$O$4="Tümü",Personel!$C68=Dashboard!$O$4))*1)</f>
        <v>1</v>
      </c>
    </row>
    <row r="65" customFormat="false" ht="15" hidden="false" customHeight="false" outlineLevel="0" collapsed="false">
      <c r="V65" s="0" t="n">
        <f aca="false">IF(OR(Personel!$F69="",NOT(OR(Dashboard!$O$4="Tümü",Personel!$C69=Dashboard!$O$4))),-1,Personel!$F69+ROW()/100000)</f>
        <v>-1</v>
      </c>
      <c r="AD65" s="0" t="n">
        <f aca="false">AD64+(AND(Personel!$H69="Aktif",Personel!$E69&lt;&gt;"",Personel!$E69&gt;=Listeler!$E$5-60,OR(Dashboard!$O$4="Tümü",Personel!$C69=Dashboard!$O$4))*1)</f>
        <v>1</v>
      </c>
    </row>
    <row r="66" customFormat="false" ht="15" hidden="false" customHeight="false" outlineLevel="0" collapsed="false">
      <c r="V66" s="0" t="n">
        <f aca="false">IF(OR(Personel!$F70="",NOT(OR(Dashboard!$O$4="Tümü",Personel!$C70=Dashboard!$O$4))),-1,Personel!$F70+ROW()/100000)</f>
        <v>-1</v>
      </c>
      <c r="AD66" s="0" t="n">
        <f aca="false">AD65+(AND(Personel!$H70="Aktif",Personel!$E70&lt;&gt;"",Personel!$E70&gt;=Listeler!$E$5-60,OR(Dashboard!$O$4="Tümü",Personel!$C70=Dashboard!$O$4))*1)</f>
        <v>1</v>
      </c>
    </row>
    <row r="67" customFormat="false" ht="15" hidden="false" customHeight="false" outlineLevel="0" collapsed="false">
      <c r="V67" s="0" t="n">
        <f aca="false">IF(OR(Personel!$F71="",NOT(OR(Dashboard!$O$4="Tümü",Personel!$C71=Dashboard!$O$4))),-1,Personel!$F71+ROW()/100000)</f>
        <v>-1</v>
      </c>
      <c r="AD67" s="0" t="n">
        <f aca="false">AD66+(AND(Personel!$H71="Aktif",Personel!$E71&lt;&gt;"",Personel!$E71&gt;=Listeler!$E$5-60,OR(Dashboard!$O$4="Tümü",Personel!$C71=Dashboard!$O$4))*1)</f>
        <v>1</v>
      </c>
    </row>
    <row r="68" customFormat="false" ht="15" hidden="false" customHeight="false" outlineLevel="0" collapsed="false">
      <c r="V68" s="0" t="n">
        <f aca="false">IF(OR(Personel!$F72="",NOT(OR(Dashboard!$O$4="Tümü",Personel!$C72=Dashboard!$O$4))),-1,Personel!$F72+ROW()/100000)</f>
        <v>-1</v>
      </c>
      <c r="AD68" s="0" t="n">
        <f aca="false">AD67+(AND(Personel!$H72="Aktif",Personel!$E72&lt;&gt;"",Personel!$E72&gt;=Listeler!$E$5-60,OR(Dashboard!$O$4="Tümü",Personel!$C72=Dashboard!$O$4))*1)</f>
        <v>1</v>
      </c>
    </row>
    <row r="69" customFormat="false" ht="15" hidden="false" customHeight="false" outlineLevel="0" collapsed="false">
      <c r="V69" s="0" t="n">
        <f aca="false">IF(OR(Personel!$F73="",NOT(OR(Dashboard!$O$4="Tümü",Personel!$C73=Dashboard!$O$4))),-1,Personel!$F73+ROW()/100000)</f>
        <v>-1</v>
      </c>
      <c r="AD69" s="0" t="n">
        <f aca="false">AD68+(AND(Personel!$H73="Aktif",Personel!$E73&lt;&gt;"",Personel!$E73&gt;=Listeler!$E$5-60,OR(Dashboard!$O$4="Tümü",Personel!$C73=Dashboard!$O$4))*1)</f>
        <v>1</v>
      </c>
    </row>
    <row r="70" customFormat="false" ht="15" hidden="false" customHeight="false" outlineLevel="0" collapsed="false">
      <c r="V70" s="0" t="n">
        <f aca="false">IF(OR(Personel!$F74="",NOT(OR(Dashboard!$O$4="Tümü",Personel!$C74=Dashboard!$O$4))),-1,Personel!$F74+ROW()/100000)</f>
        <v>-1</v>
      </c>
      <c r="AD70" s="0" t="n">
        <f aca="false">AD69+(AND(Personel!$H74="Aktif",Personel!$E74&lt;&gt;"",Personel!$E74&gt;=Listeler!$E$5-60,OR(Dashboard!$O$4="Tümü",Personel!$C74=Dashboard!$O$4))*1)</f>
        <v>1</v>
      </c>
    </row>
    <row r="71" customFormat="false" ht="15" hidden="false" customHeight="false" outlineLevel="0" collapsed="false">
      <c r="V71" s="0" t="n">
        <f aca="false">IF(OR(Personel!$F75="",NOT(OR(Dashboard!$O$4="Tümü",Personel!$C75=Dashboard!$O$4))),-1,Personel!$F75+ROW()/100000)</f>
        <v>-1</v>
      </c>
      <c r="AD71" s="0" t="n">
        <f aca="false">AD70+(AND(Personel!$H75="Aktif",Personel!$E75&lt;&gt;"",Personel!$E75&gt;=Listeler!$E$5-60,OR(Dashboard!$O$4="Tümü",Personel!$C75=Dashboard!$O$4))*1)</f>
        <v>1</v>
      </c>
    </row>
    <row r="72" customFormat="false" ht="15" hidden="false" customHeight="false" outlineLevel="0" collapsed="false">
      <c r="V72" s="0" t="n">
        <f aca="false">IF(OR(Personel!$F76="",NOT(OR(Dashboard!$O$4="Tümü",Personel!$C76=Dashboard!$O$4))),-1,Personel!$F76+ROW()/100000)</f>
        <v>-1</v>
      </c>
      <c r="AD72" s="0" t="n">
        <f aca="false">AD71+(AND(Personel!$H76="Aktif",Personel!$E76&lt;&gt;"",Personel!$E76&gt;=Listeler!$E$5-60,OR(Dashboard!$O$4="Tümü",Personel!$C76=Dashboard!$O$4))*1)</f>
        <v>1</v>
      </c>
    </row>
    <row r="73" customFormat="false" ht="15" hidden="false" customHeight="false" outlineLevel="0" collapsed="false">
      <c r="V73" s="0" t="n">
        <f aca="false">IF(OR(Personel!$F77="",NOT(OR(Dashboard!$O$4="Tümü",Personel!$C77=Dashboard!$O$4))),-1,Personel!$F77+ROW()/100000)</f>
        <v>-1</v>
      </c>
      <c r="AD73" s="0" t="n">
        <f aca="false">AD72+(AND(Personel!$H77="Aktif",Personel!$E77&lt;&gt;"",Personel!$E77&gt;=Listeler!$E$5-60,OR(Dashboard!$O$4="Tümü",Personel!$C77=Dashboard!$O$4))*1)</f>
        <v>1</v>
      </c>
    </row>
    <row r="74" customFormat="false" ht="15" hidden="false" customHeight="false" outlineLevel="0" collapsed="false">
      <c r="V74" s="0" t="n">
        <f aca="false">IF(OR(Personel!$F78="",NOT(OR(Dashboard!$O$4="Tümü",Personel!$C78=Dashboard!$O$4))),-1,Personel!$F78+ROW()/100000)</f>
        <v>-1</v>
      </c>
      <c r="AD74" s="0" t="n">
        <f aca="false">AD73+(AND(Personel!$H78="Aktif",Personel!$E78&lt;&gt;"",Personel!$E78&gt;=Listeler!$E$5-60,OR(Dashboard!$O$4="Tümü",Personel!$C78=Dashboard!$O$4))*1)</f>
        <v>1</v>
      </c>
    </row>
    <row r="75" customFormat="false" ht="15" hidden="false" customHeight="false" outlineLevel="0" collapsed="false">
      <c r="V75" s="0" t="n">
        <f aca="false">IF(OR(Personel!$F79="",NOT(OR(Dashboard!$O$4="Tümü",Personel!$C79=Dashboard!$O$4))),-1,Personel!$F79+ROW()/100000)</f>
        <v>-1</v>
      </c>
      <c r="AD75" s="0" t="n">
        <f aca="false">AD74+(AND(Personel!$H79="Aktif",Personel!$E79&lt;&gt;"",Personel!$E79&gt;=Listeler!$E$5-60,OR(Dashboard!$O$4="Tümü",Personel!$C79=Dashboard!$O$4))*1)</f>
        <v>1</v>
      </c>
    </row>
    <row r="76" customFormat="false" ht="15" hidden="false" customHeight="false" outlineLevel="0" collapsed="false">
      <c r="V76" s="0" t="n">
        <f aca="false">IF(OR(Personel!$F80="",NOT(OR(Dashboard!$O$4="Tümü",Personel!$C80=Dashboard!$O$4))),-1,Personel!$F80+ROW()/100000)</f>
        <v>-1</v>
      </c>
      <c r="AD76" s="0" t="n">
        <f aca="false">AD75+(AND(Personel!$H80="Aktif",Personel!$E80&lt;&gt;"",Personel!$E80&gt;=Listeler!$E$5-60,OR(Dashboard!$O$4="Tümü",Personel!$C80=Dashboard!$O$4))*1)</f>
        <v>1</v>
      </c>
    </row>
    <row r="77" customFormat="false" ht="15" hidden="false" customHeight="false" outlineLevel="0" collapsed="false">
      <c r="V77" s="0" t="n">
        <f aca="false">IF(OR(Personel!$F81="",NOT(OR(Dashboard!$O$4="Tümü",Personel!$C81=Dashboard!$O$4))),-1,Personel!$F81+ROW()/100000)</f>
        <v>-1</v>
      </c>
      <c r="AD77" s="0" t="n">
        <f aca="false">AD76+(AND(Personel!$H81="Aktif",Personel!$E81&lt;&gt;"",Personel!$E81&gt;=Listeler!$E$5-60,OR(Dashboard!$O$4="Tümü",Personel!$C81=Dashboard!$O$4))*1)</f>
        <v>1</v>
      </c>
    </row>
    <row r="78" customFormat="false" ht="15" hidden="false" customHeight="false" outlineLevel="0" collapsed="false">
      <c r="V78" s="0" t="n">
        <f aca="false">IF(OR(Personel!$F82="",NOT(OR(Dashboard!$O$4="Tümü",Personel!$C82=Dashboard!$O$4))),-1,Personel!$F82+ROW()/100000)</f>
        <v>-1</v>
      </c>
      <c r="AD78" s="0" t="n">
        <f aca="false">AD77+(AND(Personel!$H82="Aktif",Personel!$E82&lt;&gt;"",Personel!$E82&gt;=Listeler!$E$5-60,OR(Dashboard!$O$4="Tümü",Personel!$C82=Dashboard!$O$4))*1)</f>
        <v>1</v>
      </c>
    </row>
    <row r="79" customFormat="false" ht="15" hidden="false" customHeight="false" outlineLevel="0" collapsed="false">
      <c r="V79" s="0" t="n">
        <f aca="false">IF(OR(Personel!$F83="",NOT(OR(Dashboard!$O$4="Tümü",Personel!$C83=Dashboard!$O$4))),-1,Personel!$F83+ROW()/100000)</f>
        <v>-1</v>
      </c>
      <c r="AD79" s="0" t="n">
        <f aca="false">AD78+(AND(Personel!$H83="Aktif",Personel!$E83&lt;&gt;"",Personel!$E83&gt;=Listeler!$E$5-60,OR(Dashboard!$O$4="Tümü",Personel!$C83=Dashboard!$O$4))*1)</f>
        <v>1</v>
      </c>
    </row>
    <row r="80" customFormat="false" ht="15" hidden="false" customHeight="false" outlineLevel="0" collapsed="false">
      <c r="V80" s="0" t="n">
        <f aca="false">IF(OR(Personel!$F84="",NOT(OR(Dashboard!$O$4="Tümü",Personel!$C84=Dashboard!$O$4))),-1,Personel!$F84+ROW()/100000)</f>
        <v>-1</v>
      </c>
      <c r="AD80" s="0" t="n">
        <f aca="false">AD79+(AND(Personel!$H84="Aktif",Personel!$E84&lt;&gt;"",Personel!$E84&gt;=Listeler!$E$5-60,OR(Dashboard!$O$4="Tümü",Personel!$C84=Dashboard!$O$4))*1)</f>
        <v>1</v>
      </c>
    </row>
    <row r="81" customFormat="false" ht="15" hidden="false" customHeight="false" outlineLevel="0" collapsed="false">
      <c r="V81" s="0" t="n">
        <f aca="false">IF(OR(Personel!$F85="",NOT(OR(Dashboard!$O$4="Tümü",Personel!$C85=Dashboard!$O$4))),-1,Personel!$F85+ROW()/100000)</f>
        <v>-1</v>
      </c>
      <c r="AD81" s="0" t="n">
        <f aca="false">AD80+(AND(Personel!$H85="Aktif",Personel!$E85&lt;&gt;"",Personel!$E85&gt;=Listeler!$E$5-60,OR(Dashboard!$O$4="Tümü",Personel!$C85=Dashboard!$O$4))*1)</f>
        <v>1</v>
      </c>
    </row>
    <row r="82" customFormat="false" ht="15" hidden="false" customHeight="false" outlineLevel="0" collapsed="false">
      <c r="V82" s="0" t="n">
        <f aca="false">IF(OR(Personel!$F86="",NOT(OR(Dashboard!$O$4="Tümü",Personel!$C86=Dashboard!$O$4))),-1,Personel!$F86+ROW()/100000)</f>
        <v>-1</v>
      </c>
      <c r="AD82" s="0" t="n">
        <f aca="false">AD81+(AND(Personel!$H86="Aktif",Personel!$E86&lt;&gt;"",Personel!$E86&gt;=Listeler!$E$5-60,OR(Dashboard!$O$4="Tümü",Personel!$C86=Dashboard!$O$4))*1)</f>
        <v>1</v>
      </c>
    </row>
    <row r="83" customFormat="false" ht="15" hidden="false" customHeight="false" outlineLevel="0" collapsed="false">
      <c r="V83" s="0" t="n">
        <f aca="false">IF(OR(Personel!$F87="",NOT(OR(Dashboard!$O$4="Tümü",Personel!$C87=Dashboard!$O$4))),-1,Personel!$F87+ROW()/100000)</f>
        <v>-1</v>
      </c>
      <c r="AD83" s="0" t="n">
        <f aca="false">AD82+(AND(Personel!$H87="Aktif",Personel!$E87&lt;&gt;"",Personel!$E87&gt;=Listeler!$E$5-60,OR(Dashboard!$O$4="Tümü",Personel!$C87=Dashboard!$O$4))*1)</f>
        <v>1</v>
      </c>
    </row>
    <row r="84" customFormat="false" ht="15" hidden="false" customHeight="false" outlineLevel="0" collapsed="false">
      <c r="V84" s="0" t="n">
        <f aca="false">IF(OR(Personel!$F88="",NOT(OR(Dashboard!$O$4="Tümü",Personel!$C88=Dashboard!$O$4))),-1,Personel!$F88+ROW()/100000)</f>
        <v>-1</v>
      </c>
      <c r="AD84" s="0" t="n">
        <f aca="false">AD83+(AND(Personel!$H88="Aktif",Personel!$E88&lt;&gt;"",Personel!$E88&gt;=Listeler!$E$5-60,OR(Dashboard!$O$4="Tümü",Personel!$C88=Dashboard!$O$4))*1)</f>
        <v>1</v>
      </c>
    </row>
    <row r="85" customFormat="false" ht="15" hidden="false" customHeight="false" outlineLevel="0" collapsed="false">
      <c r="V85" s="0" t="n">
        <f aca="false">IF(OR(Personel!$F89="",NOT(OR(Dashboard!$O$4="Tümü",Personel!$C89=Dashboard!$O$4))),-1,Personel!$F89+ROW()/100000)</f>
        <v>-1</v>
      </c>
      <c r="AD85" s="0" t="n">
        <f aca="false">AD84+(AND(Personel!$H89="Aktif",Personel!$E89&lt;&gt;"",Personel!$E89&gt;=Listeler!$E$5-60,OR(Dashboard!$O$4="Tümü",Personel!$C89=Dashboard!$O$4))*1)</f>
        <v>1</v>
      </c>
    </row>
    <row r="86" customFormat="false" ht="15" hidden="false" customHeight="false" outlineLevel="0" collapsed="false">
      <c r="V86" s="0" t="n">
        <f aca="false">IF(OR(Personel!$F90="",NOT(OR(Dashboard!$O$4="Tümü",Personel!$C90=Dashboard!$O$4))),-1,Personel!$F90+ROW()/100000)</f>
        <v>-1</v>
      </c>
      <c r="AD86" s="0" t="n">
        <f aca="false">AD85+(AND(Personel!$H90="Aktif",Personel!$E90&lt;&gt;"",Personel!$E90&gt;=Listeler!$E$5-60,OR(Dashboard!$O$4="Tümü",Personel!$C90=Dashboard!$O$4))*1)</f>
        <v>1</v>
      </c>
    </row>
    <row r="87" customFormat="false" ht="15" hidden="false" customHeight="false" outlineLevel="0" collapsed="false">
      <c r="V87" s="0" t="n">
        <f aca="false">IF(OR(Personel!$F91="",NOT(OR(Dashboard!$O$4="Tümü",Personel!$C91=Dashboard!$O$4))),-1,Personel!$F91+ROW()/100000)</f>
        <v>-1</v>
      </c>
      <c r="AD87" s="0" t="n">
        <f aca="false">AD86+(AND(Personel!$H91="Aktif",Personel!$E91&lt;&gt;"",Personel!$E91&gt;=Listeler!$E$5-60,OR(Dashboard!$O$4="Tümü",Personel!$C91=Dashboard!$O$4))*1)</f>
        <v>1</v>
      </c>
    </row>
    <row r="88" customFormat="false" ht="15" hidden="false" customHeight="false" outlineLevel="0" collapsed="false">
      <c r="V88" s="0" t="n">
        <f aca="false">IF(OR(Personel!$F92="",NOT(OR(Dashboard!$O$4="Tümü",Personel!$C92=Dashboard!$O$4))),-1,Personel!$F92+ROW()/100000)</f>
        <v>-1</v>
      </c>
      <c r="AD88" s="0" t="n">
        <f aca="false">AD87+(AND(Personel!$H92="Aktif",Personel!$E92&lt;&gt;"",Personel!$E92&gt;=Listeler!$E$5-60,OR(Dashboard!$O$4="Tümü",Personel!$C92=Dashboard!$O$4))*1)</f>
        <v>1</v>
      </c>
    </row>
    <row r="89" customFormat="false" ht="15" hidden="false" customHeight="false" outlineLevel="0" collapsed="false">
      <c r="V89" s="0" t="n">
        <f aca="false">IF(OR(Personel!$F93="",NOT(OR(Dashboard!$O$4="Tümü",Personel!$C93=Dashboard!$O$4))),-1,Personel!$F93+ROW()/100000)</f>
        <v>-1</v>
      </c>
      <c r="AD89" s="0" t="n">
        <f aca="false">AD88+(AND(Personel!$H93="Aktif",Personel!$E93&lt;&gt;"",Personel!$E93&gt;=Listeler!$E$5-60,OR(Dashboard!$O$4="Tümü",Personel!$C93=Dashboard!$O$4))*1)</f>
        <v>1</v>
      </c>
    </row>
    <row r="90" customFormat="false" ht="15" hidden="false" customHeight="false" outlineLevel="0" collapsed="false">
      <c r="V90" s="0" t="n">
        <f aca="false">IF(OR(Personel!$F94="",NOT(OR(Dashboard!$O$4="Tümü",Personel!$C94=Dashboard!$O$4))),-1,Personel!$F94+ROW()/100000)</f>
        <v>-1</v>
      </c>
      <c r="AD90" s="0" t="n">
        <f aca="false">AD89+(AND(Personel!$H94="Aktif",Personel!$E94&lt;&gt;"",Personel!$E94&gt;=Listeler!$E$5-60,OR(Dashboard!$O$4="Tümü",Personel!$C94=Dashboard!$O$4))*1)</f>
        <v>1</v>
      </c>
    </row>
    <row r="91" customFormat="false" ht="15" hidden="false" customHeight="false" outlineLevel="0" collapsed="false">
      <c r="V91" s="0" t="n">
        <f aca="false">IF(OR(Personel!$F95="",NOT(OR(Dashboard!$O$4="Tümü",Personel!$C95=Dashboard!$O$4))),-1,Personel!$F95+ROW()/100000)</f>
        <v>-1</v>
      </c>
      <c r="AD91" s="0" t="n">
        <f aca="false">AD90+(AND(Personel!$H95="Aktif",Personel!$E95&lt;&gt;"",Personel!$E95&gt;=Listeler!$E$5-60,OR(Dashboard!$O$4="Tümü",Personel!$C95=Dashboard!$O$4))*1)</f>
        <v>1</v>
      </c>
    </row>
    <row r="92" customFormat="false" ht="15" hidden="false" customHeight="false" outlineLevel="0" collapsed="false">
      <c r="V92" s="0" t="n">
        <f aca="false">IF(OR(Personel!$F96="",NOT(OR(Dashboard!$O$4="Tümü",Personel!$C96=Dashboard!$O$4))),-1,Personel!$F96+ROW()/100000)</f>
        <v>-1</v>
      </c>
      <c r="AD92" s="0" t="n">
        <f aca="false">AD91+(AND(Personel!$H96="Aktif",Personel!$E96&lt;&gt;"",Personel!$E96&gt;=Listeler!$E$5-60,OR(Dashboard!$O$4="Tümü",Personel!$C96=Dashboard!$O$4))*1)</f>
        <v>1</v>
      </c>
    </row>
    <row r="93" customFormat="false" ht="15" hidden="false" customHeight="false" outlineLevel="0" collapsed="false">
      <c r="V93" s="0" t="n">
        <f aca="false">IF(OR(Personel!$F97="",NOT(OR(Dashboard!$O$4="Tümü",Personel!$C97=Dashboard!$O$4))),-1,Personel!$F97+ROW()/100000)</f>
        <v>-1</v>
      </c>
      <c r="AD93" s="0" t="n">
        <f aca="false">AD92+(AND(Personel!$H97="Aktif",Personel!$E97&lt;&gt;"",Personel!$E97&gt;=Listeler!$E$5-60,OR(Dashboard!$O$4="Tümü",Personel!$C97=Dashboard!$O$4))*1)</f>
        <v>1</v>
      </c>
    </row>
    <row r="94" customFormat="false" ht="15" hidden="false" customHeight="false" outlineLevel="0" collapsed="false">
      <c r="V94" s="0" t="n">
        <f aca="false">IF(OR(Personel!$F98="",NOT(OR(Dashboard!$O$4="Tümü",Personel!$C98=Dashboard!$O$4))),-1,Personel!$F98+ROW()/100000)</f>
        <v>-1</v>
      </c>
      <c r="AD94" s="0" t="n">
        <f aca="false">AD93+(AND(Personel!$H98="Aktif",Personel!$E98&lt;&gt;"",Personel!$E98&gt;=Listeler!$E$5-60,OR(Dashboard!$O$4="Tümü",Personel!$C98=Dashboard!$O$4))*1)</f>
        <v>1</v>
      </c>
    </row>
    <row r="95" customFormat="false" ht="15" hidden="false" customHeight="false" outlineLevel="0" collapsed="false">
      <c r="V95" s="0" t="n">
        <f aca="false">IF(OR(Personel!$F99="",NOT(OR(Dashboard!$O$4="Tümü",Personel!$C99=Dashboard!$O$4))),-1,Personel!$F99+ROW()/100000)</f>
        <v>-1</v>
      </c>
      <c r="AD95" s="0" t="n">
        <f aca="false">AD94+(AND(Personel!$H99="Aktif",Personel!$E99&lt;&gt;"",Personel!$E99&gt;=Listeler!$E$5-60,OR(Dashboard!$O$4="Tümü",Personel!$C99=Dashboard!$O$4))*1)</f>
        <v>1</v>
      </c>
    </row>
    <row r="96" customFormat="false" ht="15" hidden="false" customHeight="false" outlineLevel="0" collapsed="false">
      <c r="V96" s="0" t="n">
        <f aca="false">IF(OR(Personel!$F100="",NOT(OR(Dashboard!$O$4="Tümü",Personel!$C100=Dashboard!$O$4))),-1,Personel!$F100+ROW()/100000)</f>
        <v>-1</v>
      </c>
      <c r="AD96" s="0" t="n">
        <f aca="false">AD95+(AND(Personel!$H100="Aktif",Personel!$E100&lt;&gt;"",Personel!$E100&gt;=Listeler!$E$5-60,OR(Dashboard!$O$4="Tümü",Personel!$C100=Dashboard!$O$4))*1)</f>
        <v>1</v>
      </c>
    </row>
    <row r="97" customFormat="false" ht="15" hidden="false" customHeight="false" outlineLevel="0" collapsed="false">
      <c r="V97" s="0" t="n">
        <f aca="false">IF(OR(Personel!$F101="",NOT(OR(Dashboard!$O$4="Tümü",Personel!$C101=Dashboard!$O$4))),-1,Personel!$F101+ROW()/100000)</f>
        <v>-1</v>
      </c>
      <c r="AD97" s="0" t="n">
        <f aca="false">AD96+(AND(Personel!$H101="Aktif",Personel!$E101&lt;&gt;"",Personel!$E101&gt;=Listeler!$E$5-60,OR(Dashboard!$O$4="Tümü",Personel!$C101=Dashboard!$O$4))*1)</f>
        <v>1</v>
      </c>
    </row>
    <row r="98" customFormat="false" ht="15" hidden="false" customHeight="false" outlineLevel="0" collapsed="false">
      <c r="V98" s="0" t="n">
        <f aca="false">IF(OR(Personel!$F102="",NOT(OR(Dashboard!$O$4="Tümü",Personel!$C102=Dashboard!$O$4))),-1,Personel!$F102+ROW()/100000)</f>
        <v>-1</v>
      </c>
      <c r="AD98" s="0" t="n">
        <f aca="false">AD97+(AND(Personel!$H102="Aktif",Personel!$E102&lt;&gt;"",Personel!$E102&gt;=Listeler!$E$5-60,OR(Dashboard!$O$4="Tümü",Personel!$C102=Dashboard!$O$4))*1)</f>
        <v>1</v>
      </c>
    </row>
    <row r="99" customFormat="false" ht="15" hidden="false" customHeight="false" outlineLevel="0" collapsed="false">
      <c r="V99" s="0" t="n">
        <f aca="false">IF(OR(Personel!$F103="",NOT(OR(Dashboard!$O$4="Tümü",Personel!$C103=Dashboard!$O$4))),-1,Personel!$F103+ROW()/100000)</f>
        <v>-1</v>
      </c>
      <c r="AD99" s="0" t="n">
        <f aca="false">AD98+(AND(Personel!$H103="Aktif",Personel!$E103&lt;&gt;"",Personel!$E103&gt;=Listeler!$E$5-60,OR(Dashboard!$O$4="Tümü",Personel!$C103=Dashboard!$O$4))*1)</f>
        <v>1</v>
      </c>
    </row>
    <row r="100" customFormat="false" ht="15" hidden="false" customHeight="false" outlineLevel="0" collapsed="false">
      <c r="V100" s="0" t="n">
        <f aca="false">IF(OR(Personel!$F104="",NOT(OR(Dashboard!$O$4="Tümü",Personel!$C104=Dashboard!$O$4))),-1,Personel!$F104+ROW()/100000)</f>
        <v>-1</v>
      </c>
      <c r="AD100" s="0" t="n">
        <f aca="false">AD99+(AND(Personel!$H104="Aktif",Personel!$E104&lt;&gt;"",Personel!$E104&gt;=Listeler!$E$5-60,OR(Dashboard!$O$4="Tümü",Personel!$C104=Dashboard!$O$4))*1)</f>
        <v>1</v>
      </c>
    </row>
    <row r="101" customFormat="false" ht="15" hidden="false" customHeight="false" outlineLevel="0" collapsed="false">
      <c r="V101" s="0" t="n">
        <f aca="false">IF(OR(Personel!$F105="",NOT(OR(Dashboard!$O$4="Tümü",Personel!$C105=Dashboard!$O$4))),-1,Personel!$F105+ROW()/100000)</f>
        <v>-1</v>
      </c>
      <c r="AD101" s="0" t="n">
        <f aca="false">AD100+(AND(Personel!$H105="Aktif",Personel!$E105&lt;&gt;"",Personel!$E105&gt;=Listeler!$E$5-60,OR(Dashboard!$O$4="Tümü",Personel!$C105=Dashboard!$O$4))*1)</f>
        <v>1</v>
      </c>
    </row>
    <row r="102" customFormat="false" ht="15" hidden="false" customHeight="false" outlineLevel="0" collapsed="false">
      <c r="V102" s="0" t="n">
        <f aca="false">IF(OR(Personel!$F106="",NOT(OR(Dashboard!$O$4="Tümü",Personel!$C106=Dashboard!$O$4))),-1,Personel!$F106+ROW()/100000)</f>
        <v>-1</v>
      </c>
      <c r="AD102" s="0" t="n">
        <f aca="false">AD101+(AND(Personel!$H106="Aktif",Personel!$E106&lt;&gt;"",Personel!$E106&gt;=Listeler!$E$5-60,OR(Dashboard!$O$4="Tümü",Personel!$C106=Dashboard!$O$4))*1)</f>
        <v>1</v>
      </c>
    </row>
    <row r="103" customFormat="false" ht="15" hidden="false" customHeight="false" outlineLevel="0" collapsed="false">
      <c r="V103" s="0" t="n">
        <f aca="false">IF(OR(Personel!$F107="",NOT(OR(Dashboard!$O$4="Tümü",Personel!$C107=Dashboard!$O$4))),-1,Personel!$F107+ROW()/100000)</f>
        <v>-1</v>
      </c>
      <c r="AD103" s="0" t="n">
        <f aca="false">AD102+(AND(Personel!$H107="Aktif",Personel!$E107&lt;&gt;"",Personel!$E107&gt;=Listeler!$E$5-60,OR(Dashboard!$O$4="Tümü",Personel!$C107=Dashboard!$O$4))*1)</f>
        <v>1</v>
      </c>
    </row>
    <row r="104" customFormat="false" ht="15" hidden="false" customHeight="false" outlineLevel="0" collapsed="false">
      <c r="V104" s="0" t="n">
        <f aca="false">IF(OR(Personel!$F108="",NOT(OR(Dashboard!$O$4="Tümü",Personel!$C108=Dashboard!$O$4))),-1,Personel!$F108+ROW()/100000)</f>
        <v>-1</v>
      </c>
      <c r="AD104" s="0" t="n">
        <f aca="false">AD103+(AND(Personel!$H108="Aktif",Personel!$E108&lt;&gt;"",Personel!$E108&gt;=Listeler!$E$5-60,OR(Dashboard!$O$4="Tümü",Personel!$C108=Dashboard!$O$4))*1)</f>
        <v>1</v>
      </c>
    </row>
    <row r="105" customFormat="false" ht="15" hidden="false" customHeight="false" outlineLevel="0" collapsed="false">
      <c r="V105" s="0" t="n">
        <f aca="false">IF(OR(Personel!$F109="",NOT(OR(Dashboard!$O$4="Tümü",Personel!$C109=Dashboard!$O$4))),-1,Personel!$F109+ROW()/100000)</f>
        <v>-1</v>
      </c>
      <c r="AD105" s="0" t="n">
        <f aca="false">AD104+(AND(Personel!$H109="Aktif",Personel!$E109&lt;&gt;"",Personel!$E109&gt;=Listeler!$E$5-60,OR(Dashboard!$O$4="Tümü",Personel!$C109=Dashboard!$O$4))*1)</f>
        <v>1</v>
      </c>
    </row>
    <row r="106" customFormat="false" ht="15" hidden="false" customHeight="false" outlineLevel="0" collapsed="false">
      <c r="V106" s="0" t="n">
        <f aca="false">IF(OR(Personel!$F110="",NOT(OR(Dashboard!$O$4="Tümü",Personel!$C110=Dashboard!$O$4))),-1,Personel!$F110+ROW()/100000)</f>
        <v>-1</v>
      </c>
      <c r="AD106" s="0" t="n">
        <f aca="false">AD105+(AND(Personel!$H110="Aktif",Personel!$E110&lt;&gt;"",Personel!$E110&gt;=Listeler!$E$5-60,OR(Dashboard!$O$4="Tümü",Personel!$C110=Dashboard!$O$4))*1)</f>
        <v>1</v>
      </c>
    </row>
    <row r="107" customFormat="false" ht="15" hidden="false" customHeight="false" outlineLevel="0" collapsed="false">
      <c r="V107" s="0" t="n">
        <f aca="false">IF(OR(Personel!$F111="",NOT(OR(Dashboard!$O$4="Tümü",Personel!$C111=Dashboard!$O$4))),-1,Personel!$F111+ROW()/100000)</f>
        <v>-1</v>
      </c>
      <c r="AD107" s="0" t="n">
        <f aca="false">AD106+(AND(Personel!$H111="Aktif",Personel!$E111&lt;&gt;"",Personel!$E111&gt;=Listeler!$E$5-60,OR(Dashboard!$O$4="Tümü",Personel!$C111=Dashboard!$O$4))*1)</f>
        <v>1</v>
      </c>
    </row>
    <row r="108" customFormat="false" ht="15" hidden="false" customHeight="false" outlineLevel="0" collapsed="false">
      <c r="V108" s="0" t="n">
        <f aca="false">IF(OR(Personel!$F112="",NOT(OR(Dashboard!$O$4="Tümü",Personel!$C112=Dashboard!$O$4))),-1,Personel!$F112+ROW()/100000)</f>
        <v>-1</v>
      </c>
      <c r="AD108" s="0" t="n">
        <f aca="false">AD107+(AND(Personel!$H112="Aktif",Personel!$E112&lt;&gt;"",Personel!$E112&gt;=Listeler!$E$5-60,OR(Dashboard!$O$4="Tümü",Personel!$C112=Dashboard!$O$4))*1)</f>
        <v>1</v>
      </c>
    </row>
    <row r="109" customFormat="false" ht="15" hidden="false" customHeight="false" outlineLevel="0" collapsed="false">
      <c r="V109" s="0" t="n">
        <f aca="false">IF(OR(Personel!$F113="",NOT(OR(Dashboard!$O$4="Tümü",Personel!$C113=Dashboard!$O$4))),-1,Personel!$F113+ROW()/100000)</f>
        <v>-1</v>
      </c>
      <c r="AD109" s="0" t="n">
        <f aca="false">AD108+(AND(Personel!$H113="Aktif",Personel!$E113&lt;&gt;"",Personel!$E113&gt;=Listeler!$E$5-60,OR(Dashboard!$O$4="Tümü",Personel!$C113=Dashboard!$O$4))*1)</f>
        <v>1</v>
      </c>
    </row>
    <row r="110" customFormat="false" ht="15" hidden="false" customHeight="false" outlineLevel="0" collapsed="false">
      <c r="V110" s="0" t="n">
        <f aca="false">IF(OR(Personel!$F114="",NOT(OR(Dashboard!$O$4="Tümü",Personel!$C114=Dashboard!$O$4))),-1,Personel!$F114+ROW()/100000)</f>
        <v>-1</v>
      </c>
      <c r="AD110" s="0" t="n">
        <f aca="false">AD109+(AND(Personel!$H114="Aktif",Personel!$E114&lt;&gt;"",Personel!$E114&gt;=Listeler!$E$5-60,OR(Dashboard!$O$4="Tümü",Personel!$C114=Dashboard!$O$4))*1)</f>
        <v>1</v>
      </c>
    </row>
    <row r="111" customFormat="false" ht="15" hidden="false" customHeight="false" outlineLevel="0" collapsed="false">
      <c r="V111" s="0" t="n">
        <f aca="false">IF(OR(Personel!$F115="",NOT(OR(Dashboard!$O$4="Tümü",Personel!$C115=Dashboard!$O$4))),-1,Personel!$F115+ROW()/100000)</f>
        <v>-1</v>
      </c>
      <c r="AD111" s="0" t="n">
        <f aca="false">AD110+(AND(Personel!$H115="Aktif",Personel!$E115&lt;&gt;"",Personel!$E115&gt;=Listeler!$E$5-60,OR(Dashboard!$O$4="Tümü",Personel!$C115=Dashboard!$O$4))*1)</f>
        <v>1</v>
      </c>
    </row>
    <row r="112" customFormat="false" ht="15" hidden="false" customHeight="false" outlineLevel="0" collapsed="false">
      <c r="V112" s="0" t="n">
        <f aca="false">IF(OR(Personel!$F116="",NOT(OR(Dashboard!$O$4="Tümü",Personel!$C116=Dashboard!$O$4))),-1,Personel!$F116+ROW()/100000)</f>
        <v>-1</v>
      </c>
      <c r="AD112" s="0" t="n">
        <f aca="false">AD111+(AND(Personel!$H116="Aktif",Personel!$E116&lt;&gt;"",Personel!$E116&gt;=Listeler!$E$5-60,OR(Dashboard!$O$4="Tümü",Personel!$C116=Dashboard!$O$4))*1)</f>
        <v>1</v>
      </c>
    </row>
    <row r="113" customFormat="false" ht="15" hidden="false" customHeight="false" outlineLevel="0" collapsed="false">
      <c r="V113" s="0" t="n">
        <f aca="false">IF(OR(Personel!$F117="",NOT(OR(Dashboard!$O$4="Tümü",Personel!$C117=Dashboard!$O$4))),-1,Personel!$F117+ROW()/100000)</f>
        <v>-1</v>
      </c>
      <c r="AD113" s="0" t="n">
        <f aca="false">AD112+(AND(Personel!$H117="Aktif",Personel!$E117&lt;&gt;"",Personel!$E117&gt;=Listeler!$E$5-60,OR(Dashboard!$O$4="Tümü",Personel!$C117=Dashboard!$O$4))*1)</f>
        <v>1</v>
      </c>
    </row>
    <row r="114" customFormat="false" ht="15" hidden="false" customHeight="false" outlineLevel="0" collapsed="false">
      <c r="V114" s="0" t="n">
        <f aca="false">IF(OR(Personel!$F118="",NOT(OR(Dashboard!$O$4="Tümü",Personel!$C118=Dashboard!$O$4))),-1,Personel!$F118+ROW()/100000)</f>
        <v>-1</v>
      </c>
      <c r="AD114" s="0" t="n">
        <f aca="false">AD113+(AND(Personel!$H118="Aktif",Personel!$E118&lt;&gt;"",Personel!$E118&gt;=Listeler!$E$5-60,OR(Dashboard!$O$4="Tümü",Personel!$C118=Dashboard!$O$4))*1)</f>
        <v>1</v>
      </c>
    </row>
    <row r="115" customFormat="false" ht="15" hidden="false" customHeight="false" outlineLevel="0" collapsed="false">
      <c r="V115" s="0" t="n">
        <f aca="false">IF(OR(Personel!$F119="",NOT(OR(Dashboard!$O$4="Tümü",Personel!$C119=Dashboard!$O$4))),-1,Personel!$F119+ROW()/100000)</f>
        <v>-1</v>
      </c>
      <c r="AD115" s="0" t="n">
        <f aca="false">AD114+(AND(Personel!$H119="Aktif",Personel!$E119&lt;&gt;"",Personel!$E119&gt;=Listeler!$E$5-60,OR(Dashboard!$O$4="Tümü",Personel!$C119=Dashboard!$O$4))*1)</f>
        <v>1</v>
      </c>
    </row>
    <row r="116" customFormat="false" ht="15" hidden="false" customHeight="false" outlineLevel="0" collapsed="false">
      <c r="V116" s="0" t="n">
        <f aca="false">IF(OR(Personel!$F120="",NOT(OR(Dashboard!$O$4="Tümü",Personel!$C120=Dashboard!$O$4))),-1,Personel!$F120+ROW()/100000)</f>
        <v>-1</v>
      </c>
      <c r="AD116" s="0" t="n">
        <f aca="false">AD115+(AND(Personel!$H120="Aktif",Personel!$E120&lt;&gt;"",Personel!$E120&gt;=Listeler!$E$5-60,OR(Dashboard!$O$4="Tümü",Personel!$C120=Dashboard!$O$4))*1)</f>
        <v>1</v>
      </c>
    </row>
    <row r="117" customFormat="false" ht="15" hidden="false" customHeight="false" outlineLevel="0" collapsed="false">
      <c r="V117" s="0" t="n">
        <f aca="false">IF(OR(Personel!$F121="",NOT(OR(Dashboard!$O$4="Tümü",Personel!$C121=Dashboard!$O$4))),-1,Personel!$F121+ROW()/100000)</f>
        <v>-1</v>
      </c>
      <c r="AD117" s="0" t="n">
        <f aca="false">AD116+(AND(Personel!$H121="Aktif",Personel!$E121&lt;&gt;"",Personel!$E121&gt;=Listeler!$E$5-60,OR(Dashboard!$O$4="Tümü",Personel!$C121=Dashboard!$O$4))*1)</f>
        <v>1</v>
      </c>
    </row>
    <row r="118" customFormat="false" ht="15" hidden="false" customHeight="false" outlineLevel="0" collapsed="false">
      <c r="V118" s="0" t="n">
        <f aca="false">IF(OR(Personel!$F122="",NOT(OR(Dashboard!$O$4="Tümü",Personel!$C122=Dashboard!$O$4))),-1,Personel!$F122+ROW()/100000)</f>
        <v>-1</v>
      </c>
      <c r="AD118" s="0" t="n">
        <f aca="false">AD117+(AND(Personel!$H122="Aktif",Personel!$E122&lt;&gt;"",Personel!$E122&gt;=Listeler!$E$5-60,OR(Dashboard!$O$4="Tümü",Personel!$C122=Dashboard!$O$4))*1)</f>
        <v>1</v>
      </c>
    </row>
    <row r="119" customFormat="false" ht="15" hidden="false" customHeight="false" outlineLevel="0" collapsed="false">
      <c r="V119" s="0" t="n">
        <f aca="false">IF(OR(Personel!$F123="",NOT(OR(Dashboard!$O$4="Tümü",Personel!$C123=Dashboard!$O$4))),-1,Personel!$F123+ROW()/100000)</f>
        <v>-1</v>
      </c>
      <c r="AD119" s="0" t="n">
        <f aca="false">AD118+(AND(Personel!$H123="Aktif",Personel!$E123&lt;&gt;"",Personel!$E123&gt;=Listeler!$E$5-60,OR(Dashboard!$O$4="Tümü",Personel!$C123=Dashboard!$O$4))*1)</f>
        <v>1</v>
      </c>
    </row>
    <row r="120" customFormat="false" ht="15" hidden="false" customHeight="false" outlineLevel="0" collapsed="false">
      <c r="V120" s="0" t="n">
        <f aca="false">IF(OR(Personel!$F124="",NOT(OR(Dashboard!$O$4="Tümü",Personel!$C124=Dashboard!$O$4))),-1,Personel!$F124+ROW()/100000)</f>
        <v>-1</v>
      </c>
      <c r="AD120" s="0" t="n">
        <f aca="false">AD119+(AND(Personel!$H124="Aktif",Personel!$E124&lt;&gt;"",Personel!$E124&gt;=Listeler!$E$5-60,OR(Dashboard!$O$4="Tümü",Personel!$C124=Dashboard!$O$4))*1)</f>
        <v>1</v>
      </c>
    </row>
    <row r="121" customFormat="false" ht="15" hidden="false" customHeight="false" outlineLevel="0" collapsed="false">
      <c r="V121" s="0" t="n">
        <f aca="false">IF(OR(Personel!$F125="",NOT(OR(Dashboard!$O$4="Tümü",Personel!$C125=Dashboard!$O$4))),-1,Personel!$F125+ROW()/100000)</f>
        <v>-1</v>
      </c>
      <c r="AD121" s="0" t="n">
        <f aca="false">AD120+(AND(Personel!$H125="Aktif",Personel!$E125&lt;&gt;"",Personel!$E125&gt;=Listeler!$E$5-60,OR(Dashboard!$O$4="Tümü",Personel!$C125=Dashboard!$O$4))*1)</f>
        <v>1</v>
      </c>
    </row>
    <row r="122" customFormat="false" ht="15" hidden="false" customHeight="false" outlineLevel="0" collapsed="false">
      <c r="V122" s="0" t="n">
        <f aca="false">IF(OR(Personel!$F126="",NOT(OR(Dashboard!$O$4="Tümü",Personel!$C126=Dashboard!$O$4))),-1,Personel!$F126+ROW()/100000)</f>
        <v>-1</v>
      </c>
      <c r="AD122" s="0" t="n">
        <f aca="false">AD121+(AND(Personel!$H126="Aktif",Personel!$E126&lt;&gt;"",Personel!$E126&gt;=Listeler!$E$5-60,OR(Dashboard!$O$4="Tümü",Personel!$C126=Dashboard!$O$4))*1)</f>
        <v>1</v>
      </c>
    </row>
    <row r="123" customFormat="false" ht="15" hidden="false" customHeight="false" outlineLevel="0" collapsed="false">
      <c r="V123" s="0" t="n">
        <f aca="false">IF(OR(Personel!$F127="",NOT(OR(Dashboard!$O$4="Tümü",Personel!$C127=Dashboard!$O$4))),-1,Personel!$F127+ROW()/100000)</f>
        <v>-1</v>
      </c>
      <c r="AD123" s="0" t="n">
        <f aca="false">AD122+(AND(Personel!$H127="Aktif",Personel!$E127&lt;&gt;"",Personel!$E127&gt;=Listeler!$E$5-60,OR(Dashboard!$O$4="Tümü",Personel!$C127=Dashboard!$O$4))*1)</f>
        <v>1</v>
      </c>
    </row>
    <row r="124" customFormat="false" ht="15" hidden="false" customHeight="false" outlineLevel="0" collapsed="false">
      <c r="V124" s="0" t="n">
        <f aca="false">IF(OR(Personel!$F128="",NOT(OR(Dashboard!$O$4="Tümü",Personel!$C128=Dashboard!$O$4))),-1,Personel!$F128+ROW()/100000)</f>
        <v>-1</v>
      </c>
      <c r="AD124" s="0" t="n">
        <f aca="false">AD123+(AND(Personel!$H128="Aktif",Personel!$E128&lt;&gt;"",Personel!$E128&gt;=Listeler!$E$5-60,OR(Dashboard!$O$4="Tümü",Personel!$C128=Dashboard!$O$4))*1)</f>
        <v>1</v>
      </c>
    </row>
    <row r="125" customFormat="false" ht="15" hidden="false" customHeight="false" outlineLevel="0" collapsed="false">
      <c r="V125" s="0" t="n">
        <f aca="false">IF(OR(Personel!$F129="",NOT(OR(Dashboard!$O$4="Tümü",Personel!$C129=Dashboard!$O$4))),-1,Personel!$F129+ROW()/100000)</f>
        <v>-1</v>
      </c>
      <c r="AD125" s="0" t="n">
        <f aca="false">AD124+(AND(Personel!$H129="Aktif",Personel!$E129&lt;&gt;"",Personel!$E129&gt;=Listeler!$E$5-60,OR(Dashboard!$O$4="Tümü",Personel!$C129=Dashboard!$O$4))*1)</f>
        <v>1</v>
      </c>
    </row>
    <row r="126" customFormat="false" ht="15" hidden="false" customHeight="false" outlineLevel="0" collapsed="false">
      <c r="V126" s="0" t="n">
        <f aca="false">IF(OR(Personel!$F130="",NOT(OR(Dashboard!$O$4="Tümü",Personel!$C130=Dashboard!$O$4))),-1,Personel!$F130+ROW()/100000)</f>
        <v>-1</v>
      </c>
      <c r="AD126" s="0" t="n">
        <f aca="false">AD125+(AND(Personel!$H130="Aktif",Personel!$E130&lt;&gt;"",Personel!$E130&gt;=Listeler!$E$5-60,OR(Dashboard!$O$4="Tümü",Personel!$C130=Dashboard!$O$4))*1)</f>
        <v>1</v>
      </c>
    </row>
    <row r="127" customFormat="false" ht="15" hidden="false" customHeight="false" outlineLevel="0" collapsed="false">
      <c r="V127" s="0" t="n">
        <f aca="false">IF(OR(Personel!$F131="",NOT(OR(Dashboard!$O$4="Tümü",Personel!$C131=Dashboard!$O$4))),-1,Personel!$F131+ROW()/100000)</f>
        <v>-1</v>
      </c>
      <c r="AD127" s="0" t="n">
        <f aca="false">AD126+(AND(Personel!$H131="Aktif",Personel!$E131&lt;&gt;"",Personel!$E131&gt;=Listeler!$E$5-60,OR(Dashboard!$O$4="Tümü",Personel!$C131=Dashboard!$O$4))*1)</f>
        <v>1</v>
      </c>
    </row>
    <row r="128" customFormat="false" ht="15" hidden="false" customHeight="false" outlineLevel="0" collapsed="false">
      <c r="V128" s="0" t="n">
        <f aca="false">IF(OR(Personel!$F132="",NOT(OR(Dashboard!$O$4="Tümü",Personel!$C132=Dashboard!$O$4))),-1,Personel!$F132+ROW()/100000)</f>
        <v>-1</v>
      </c>
      <c r="AD128" s="0" t="n">
        <f aca="false">AD127+(AND(Personel!$H132="Aktif",Personel!$E132&lt;&gt;"",Personel!$E132&gt;=Listeler!$E$5-60,OR(Dashboard!$O$4="Tümü",Personel!$C132=Dashboard!$O$4))*1)</f>
        <v>1</v>
      </c>
    </row>
    <row r="129" customFormat="false" ht="15" hidden="false" customHeight="false" outlineLevel="0" collapsed="false">
      <c r="V129" s="0" t="n">
        <f aca="false">IF(OR(Personel!$F133="",NOT(OR(Dashboard!$O$4="Tümü",Personel!$C133=Dashboard!$O$4))),-1,Personel!$F133+ROW()/100000)</f>
        <v>-1</v>
      </c>
      <c r="AD129" s="0" t="n">
        <f aca="false">AD128+(AND(Personel!$H133="Aktif",Personel!$E133&lt;&gt;"",Personel!$E133&gt;=Listeler!$E$5-60,OR(Dashboard!$O$4="Tümü",Personel!$C133=Dashboard!$O$4))*1)</f>
        <v>1</v>
      </c>
    </row>
    <row r="130" customFormat="false" ht="15" hidden="false" customHeight="false" outlineLevel="0" collapsed="false">
      <c r="V130" s="0" t="n">
        <f aca="false">IF(OR(Personel!$F134="",NOT(OR(Dashboard!$O$4="Tümü",Personel!$C134=Dashboard!$O$4))),-1,Personel!$F134+ROW()/100000)</f>
        <v>-1</v>
      </c>
      <c r="AD130" s="0" t="n">
        <f aca="false">AD129+(AND(Personel!$H134="Aktif",Personel!$E134&lt;&gt;"",Personel!$E134&gt;=Listeler!$E$5-60,OR(Dashboard!$O$4="Tümü",Personel!$C134=Dashboard!$O$4))*1)</f>
        <v>1</v>
      </c>
    </row>
    <row r="131" customFormat="false" ht="15" hidden="false" customHeight="false" outlineLevel="0" collapsed="false">
      <c r="V131" s="0" t="n">
        <f aca="false">IF(OR(Personel!$F135="",NOT(OR(Dashboard!$O$4="Tümü",Personel!$C135=Dashboard!$O$4))),-1,Personel!$F135+ROW()/100000)</f>
        <v>-1</v>
      </c>
      <c r="AD131" s="0" t="n">
        <f aca="false">AD130+(AND(Personel!$H135="Aktif",Personel!$E135&lt;&gt;"",Personel!$E135&gt;=Listeler!$E$5-60,OR(Dashboard!$O$4="Tümü",Personel!$C135=Dashboard!$O$4))*1)</f>
        <v>1</v>
      </c>
    </row>
    <row r="132" customFormat="false" ht="15" hidden="false" customHeight="false" outlineLevel="0" collapsed="false">
      <c r="V132" s="0" t="n">
        <f aca="false">IF(OR(Personel!$F136="",NOT(OR(Dashboard!$O$4="Tümü",Personel!$C136=Dashboard!$O$4))),-1,Personel!$F136+ROW()/100000)</f>
        <v>-1</v>
      </c>
      <c r="AD132" s="0" t="n">
        <f aca="false">AD131+(AND(Personel!$H136="Aktif",Personel!$E136&lt;&gt;"",Personel!$E136&gt;=Listeler!$E$5-60,OR(Dashboard!$O$4="Tümü",Personel!$C136=Dashboard!$O$4))*1)</f>
        <v>1</v>
      </c>
    </row>
    <row r="133" customFormat="false" ht="15" hidden="false" customHeight="false" outlineLevel="0" collapsed="false">
      <c r="V133" s="0" t="n">
        <f aca="false">IF(OR(Personel!$F137="",NOT(OR(Dashboard!$O$4="Tümü",Personel!$C137=Dashboard!$O$4))),-1,Personel!$F137+ROW()/100000)</f>
        <v>-1</v>
      </c>
      <c r="AD133" s="0" t="n">
        <f aca="false">AD132+(AND(Personel!$H137="Aktif",Personel!$E137&lt;&gt;"",Personel!$E137&gt;=Listeler!$E$5-60,OR(Dashboard!$O$4="Tümü",Personel!$C137=Dashboard!$O$4))*1)</f>
        <v>1</v>
      </c>
    </row>
    <row r="134" customFormat="false" ht="15" hidden="false" customHeight="false" outlineLevel="0" collapsed="false">
      <c r="V134" s="0" t="n">
        <f aca="false">IF(OR(Personel!$F138="",NOT(OR(Dashboard!$O$4="Tümü",Personel!$C138=Dashboard!$O$4))),-1,Personel!$F138+ROW()/100000)</f>
        <v>-1</v>
      </c>
      <c r="AD134" s="0" t="n">
        <f aca="false">AD133+(AND(Personel!$H138="Aktif",Personel!$E138&lt;&gt;"",Personel!$E138&gt;=Listeler!$E$5-60,OR(Dashboard!$O$4="Tümü",Personel!$C138=Dashboard!$O$4))*1)</f>
        <v>1</v>
      </c>
    </row>
    <row r="135" customFormat="false" ht="15" hidden="false" customHeight="false" outlineLevel="0" collapsed="false">
      <c r="V135" s="0" t="n">
        <f aca="false">IF(OR(Personel!$F139="",NOT(OR(Dashboard!$O$4="Tümü",Personel!$C139=Dashboard!$O$4))),-1,Personel!$F139+ROW()/100000)</f>
        <v>-1</v>
      </c>
      <c r="AD135" s="0" t="n">
        <f aca="false">AD134+(AND(Personel!$H139="Aktif",Personel!$E139&lt;&gt;"",Personel!$E139&gt;=Listeler!$E$5-60,OR(Dashboard!$O$4="Tümü",Personel!$C139=Dashboard!$O$4))*1)</f>
        <v>1</v>
      </c>
    </row>
    <row r="136" customFormat="false" ht="15" hidden="false" customHeight="false" outlineLevel="0" collapsed="false">
      <c r="V136" s="0" t="n">
        <f aca="false">IF(OR(Personel!$F140="",NOT(OR(Dashboard!$O$4="Tümü",Personel!$C140=Dashboard!$O$4))),-1,Personel!$F140+ROW()/100000)</f>
        <v>-1</v>
      </c>
      <c r="AD136" s="0" t="n">
        <f aca="false">AD135+(AND(Personel!$H140="Aktif",Personel!$E140&lt;&gt;"",Personel!$E140&gt;=Listeler!$E$5-60,OR(Dashboard!$O$4="Tümü",Personel!$C140=Dashboard!$O$4))*1)</f>
        <v>1</v>
      </c>
    </row>
    <row r="137" customFormat="false" ht="15" hidden="false" customHeight="false" outlineLevel="0" collapsed="false">
      <c r="V137" s="0" t="n">
        <f aca="false">IF(OR(Personel!$F141="",NOT(OR(Dashboard!$O$4="Tümü",Personel!$C141=Dashboard!$O$4))),-1,Personel!$F141+ROW()/100000)</f>
        <v>-1</v>
      </c>
      <c r="AD137" s="0" t="n">
        <f aca="false">AD136+(AND(Personel!$H141="Aktif",Personel!$E141&lt;&gt;"",Personel!$E141&gt;=Listeler!$E$5-60,OR(Dashboard!$O$4="Tümü",Personel!$C141=Dashboard!$O$4))*1)</f>
        <v>1</v>
      </c>
    </row>
    <row r="138" customFormat="false" ht="15" hidden="false" customHeight="false" outlineLevel="0" collapsed="false">
      <c r="V138" s="0" t="n">
        <f aca="false">IF(OR(Personel!$F142="",NOT(OR(Dashboard!$O$4="Tümü",Personel!$C142=Dashboard!$O$4))),-1,Personel!$F142+ROW()/100000)</f>
        <v>-1</v>
      </c>
      <c r="AD138" s="0" t="n">
        <f aca="false">AD137+(AND(Personel!$H142="Aktif",Personel!$E142&lt;&gt;"",Personel!$E142&gt;=Listeler!$E$5-60,OR(Dashboard!$O$4="Tümü",Personel!$C142=Dashboard!$O$4))*1)</f>
        <v>1</v>
      </c>
    </row>
    <row r="139" customFormat="false" ht="15" hidden="false" customHeight="false" outlineLevel="0" collapsed="false">
      <c r="V139" s="0" t="n">
        <f aca="false">IF(OR(Personel!$F143="",NOT(OR(Dashboard!$O$4="Tümü",Personel!$C143=Dashboard!$O$4))),-1,Personel!$F143+ROW()/100000)</f>
        <v>-1</v>
      </c>
      <c r="AD139" s="0" t="n">
        <f aca="false">AD138+(AND(Personel!$H143="Aktif",Personel!$E143&lt;&gt;"",Personel!$E143&gt;=Listeler!$E$5-60,OR(Dashboard!$O$4="Tümü",Personel!$C143=Dashboard!$O$4))*1)</f>
        <v>1</v>
      </c>
    </row>
    <row r="140" customFormat="false" ht="15" hidden="false" customHeight="false" outlineLevel="0" collapsed="false">
      <c r="V140" s="0" t="n">
        <f aca="false">IF(OR(Personel!$F144="",NOT(OR(Dashboard!$O$4="Tümü",Personel!$C144=Dashboard!$O$4))),-1,Personel!$F144+ROW()/100000)</f>
        <v>-1</v>
      </c>
      <c r="AD140" s="0" t="n">
        <f aca="false">AD139+(AND(Personel!$H144="Aktif",Personel!$E144&lt;&gt;"",Personel!$E144&gt;=Listeler!$E$5-60,OR(Dashboard!$O$4="Tümü",Personel!$C144=Dashboard!$O$4))*1)</f>
        <v>1</v>
      </c>
    </row>
    <row r="141" customFormat="false" ht="15" hidden="false" customHeight="false" outlineLevel="0" collapsed="false">
      <c r="V141" s="0" t="n">
        <f aca="false">IF(OR(Personel!$F145="",NOT(OR(Dashboard!$O$4="Tümü",Personel!$C145=Dashboard!$O$4))),-1,Personel!$F145+ROW()/100000)</f>
        <v>-1</v>
      </c>
      <c r="AD141" s="0" t="n">
        <f aca="false">AD140+(AND(Personel!$H145="Aktif",Personel!$E145&lt;&gt;"",Personel!$E145&gt;=Listeler!$E$5-60,OR(Dashboard!$O$4="Tümü",Personel!$C145=Dashboard!$O$4))*1)</f>
        <v>1</v>
      </c>
    </row>
    <row r="142" customFormat="false" ht="15" hidden="false" customHeight="false" outlineLevel="0" collapsed="false">
      <c r="V142" s="0" t="n">
        <f aca="false">IF(OR(Personel!$F146="",NOT(OR(Dashboard!$O$4="Tümü",Personel!$C146=Dashboard!$O$4))),-1,Personel!$F146+ROW()/100000)</f>
        <v>-1</v>
      </c>
      <c r="AD142" s="0" t="n">
        <f aca="false">AD141+(AND(Personel!$H146="Aktif",Personel!$E146&lt;&gt;"",Personel!$E146&gt;=Listeler!$E$5-60,OR(Dashboard!$O$4="Tümü",Personel!$C146=Dashboard!$O$4))*1)</f>
        <v>1</v>
      </c>
    </row>
    <row r="143" customFormat="false" ht="15" hidden="false" customHeight="false" outlineLevel="0" collapsed="false">
      <c r="V143" s="0" t="n">
        <f aca="false">IF(OR(Personel!$F147="",NOT(OR(Dashboard!$O$4="Tümü",Personel!$C147=Dashboard!$O$4))),-1,Personel!$F147+ROW()/100000)</f>
        <v>-1</v>
      </c>
      <c r="AD143" s="0" t="n">
        <f aca="false">AD142+(AND(Personel!$H147="Aktif",Personel!$E147&lt;&gt;"",Personel!$E147&gt;=Listeler!$E$5-60,OR(Dashboard!$O$4="Tümü",Personel!$C147=Dashboard!$O$4))*1)</f>
        <v>1</v>
      </c>
    </row>
    <row r="144" customFormat="false" ht="15" hidden="false" customHeight="false" outlineLevel="0" collapsed="false">
      <c r="V144" s="0" t="n">
        <f aca="false">IF(OR(Personel!$F148="",NOT(OR(Dashboard!$O$4="Tümü",Personel!$C148=Dashboard!$O$4))),-1,Personel!$F148+ROW()/100000)</f>
        <v>-1</v>
      </c>
      <c r="AD144" s="0" t="n">
        <f aca="false">AD143+(AND(Personel!$H148="Aktif",Personel!$E148&lt;&gt;"",Personel!$E148&gt;=Listeler!$E$5-60,OR(Dashboard!$O$4="Tümü",Personel!$C148=Dashboard!$O$4))*1)</f>
        <v>1</v>
      </c>
    </row>
    <row r="145" customFormat="false" ht="15" hidden="false" customHeight="false" outlineLevel="0" collapsed="false">
      <c r="V145" s="0" t="n">
        <f aca="false">IF(OR(Personel!$F149="",NOT(OR(Dashboard!$O$4="Tümü",Personel!$C149=Dashboard!$O$4))),-1,Personel!$F149+ROW()/100000)</f>
        <v>-1</v>
      </c>
      <c r="AD145" s="0" t="n">
        <f aca="false">AD144+(AND(Personel!$H149="Aktif",Personel!$E149&lt;&gt;"",Personel!$E149&gt;=Listeler!$E$5-60,OR(Dashboard!$O$4="Tümü",Personel!$C149=Dashboard!$O$4))*1)</f>
        <v>1</v>
      </c>
    </row>
    <row r="146" customFormat="false" ht="15" hidden="false" customHeight="false" outlineLevel="0" collapsed="false">
      <c r="V146" s="0" t="n">
        <f aca="false">IF(OR(Personel!$F150="",NOT(OR(Dashboard!$O$4="Tümü",Personel!$C150=Dashboard!$O$4))),-1,Personel!$F150+ROW()/100000)</f>
        <v>-1</v>
      </c>
      <c r="AD146" s="0" t="n">
        <f aca="false">AD145+(AND(Personel!$H150="Aktif",Personel!$E150&lt;&gt;"",Personel!$E150&gt;=Listeler!$E$5-60,OR(Dashboard!$O$4="Tümü",Personel!$C150=Dashboard!$O$4))*1)</f>
        <v>1</v>
      </c>
    </row>
    <row r="147" customFormat="false" ht="15" hidden="false" customHeight="false" outlineLevel="0" collapsed="false">
      <c r="V147" s="0" t="n">
        <f aca="false">IF(OR(Personel!$F151="",NOT(OR(Dashboard!$O$4="Tümü",Personel!$C151=Dashboard!$O$4))),-1,Personel!$F151+ROW()/100000)</f>
        <v>-1</v>
      </c>
      <c r="AD147" s="0" t="n">
        <f aca="false">AD146+(AND(Personel!$H151="Aktif",Personel!$E151&lt;&gt;"",Personel!$E151&gt;=Listeler!$E$5-60,OR(Dashboard!$O$4="Tümü",Personel!$C151=Dashboard!$O$4))*1)</f>
        <v>1</v>
      </c>
    </row>
    <row r="148" customFormat="false" ht="15" hidden="false" customHeight="false" outlineLevel="0" collapsed="false">
      <c r="V148" s="0" t="n">
        <f aca="false">IF(OR(Personel!$F152="",NOT(OR(Dashboard!$O$4="Tümü",Personel!$C152=Dashboard!$O$4))),-1,Personel!$F152+ROW()/100000)</f>
        <v>-1</v>
      </c>
      <c r="AD148" s="0" t="n">
        <f aca="false">AD147+(AND(Personel!$H152="Aktif",Personel!$E152&lt;&gt;"",Personel!$E152&gt;=Listeler!$E$5-60,OR(Dashboard!$O$4="Tümü",Personel!$C152=Dashboard!$O$4))*1)</f>
        <v>1</v>
      </c>
    </row>
    <row r="149" customFormat="false" ht="15" hidden="false" customHeight="false" outlineLevel="0" collapsed="false">
      <c r="V149" s="0" t="n">
        <f aca="false">IF(OR(Personel!$F153="",NOT(OR(Dashboard!$O$4="Tümü",Personel!$C153=Dashboard!$O$4))),-1,Personel!$F153+ROW()/100000)</f>
        <v>-1</v>
      </c>
      <c r="AD149" s="0" t="n">
        <f aca="false">AD148+(AND(Personel!$H153="Aktif",Personel!$E153&lt;&gt;"",Personel!$E153&gt;=Listeler!$E$5-60,OR(Dashboard!$O$4="Tümü",Personel!$C153=Dashboard!$O$4))*1)</f>
        <v>1</v>
      </c>
    </row>
    <row r="150" customFormat="false" ht="15" hidden="false" customHeight="false" outlineLevel="0" collapsed="false">
      <c r="V150" s="0" t="n">
        <f aca="false">IF(OR(Personel!$F154="",NOT(OR(Dashboard!$O$4="Tümü",Personel!$C154=Dashboard!$O$4))),-1,Personel!$F154+ROW()/100000)</f>
        <v>-1</v>
      </c>
      <c r="AD150" s="0" t="n">
        <f aca="false">AD149+(AND(Personel!$H154="Aktif",Personel!$E154&lt;&gt;"",Personel!$E154&gt;=Listeler!$E$5-60,OR(Dashboard!$O$4="Tümü",Personel!$C154=Dashboard!$O$4))*1)</f>
        <v>1</v>
      </c>
    </row>
    <row r="151" customFormat="false" ht="15" hidden="false" customHeight="false" outlineLevel="0" collapsed="false">
      <c r="V151" s="0" t="n">
        <f aca="false">IF(OR(Personel!$F155="",NOT(OR(Dashboard!$O$4="Tümü",Personel!$C155=Dashboard!$O$4))),-1,Personel!$F155+ROW()/100000)</f>
        <v>-1</v>
      </c>
      <c r="AD151" s="0" t="n">
        <f aca="false">AD150+(AND(Personel!$H155="Aktif",Personel!$E155&lt;&gt;"",Personel!$E155&gt;=Listeler!$E$5-60,OR(Dashboard!$O$4="Tümü",Personel!$C155=Dashboard!$O$4))*1)</f>
        <v>1</v>
      </c>
    </row>
    <row r="152" customFormat="false" ht="15" hidden="false" customHeight="false" outlineLevel="0" collapsed="false">
      <c r="V152" s="0" t="n">
        <f aca="false">IF(OR(Personel!$F156="",NOT(OR(Dashboard!$O$4="Tümü",Personel!$C156=Dashboard!$O$4))),-1,Personel!$F156+ROW()/100000)</f>
        <v>-1</v>
      </c>
      <c r="AD152" s="0" t="n">
        <f aca="false">AD151+(AND(Personel!$H156="Aktif",Personel!$E156&lt;&gt;"",Personel!$E156&gt;=Listeler!$E$5-60,OR(Dashboard!$O$4="Tümü",Personel!$C156=Dashboard!$O$4))*1)</f>
        <v>1</v>
      </c>
    </row>
    <row r="153" customFormat="false" ht="15" hidden="false" customHeight="false" outlineLevel="0" collapsed="false">
      <c r="V153" s="0" t="n">
        <f aca="false">IF(OR(Personel!$F157="",NOT(OR(Dashboard!$O$4="Tümü",Personel!$C157=Dashboard!$O$4))),-1,Personel!$F157+ROW()/100000)</f>
        <v>-1</v>
      </c>
      <c r="AD153" s="0" t="n">
        <f aca="false">AD152+(AND(Personel!$H157="Aktif",Personel!$E157&lt;&gt;"",Personel!$E157&gt;=Listeler!$E$5-60,OR(Dashboard!$O$4="Tümü",Personel!$C157=Dashboard!$O$4))*1)</f>
        <v>1</v>
      </c>
    </row>
    <row r="154" customFormat="false" ht="15" hidden="false" customHeight="false" outlineLevel="0" collapsed="false">
      <c r="V154" s="0" t="n">
        <f aca="false">IF(OR(Personel!$F158="",NOT(OR(Dashboard!$O$4="Tümü",Personel!$C158=Dashboard!$O$4))),-1,Personel!$F158+ROW()/100000)</f>
        <v>-1</v>
      </c>
      <c r="AD154" s="0" t="n">
        <f aca="false">AD153+(AND(Personel!$H158="Aktif",Personel!$E158&lt;&gt;"",Personel!$E158&gt;=Listeler!$E$5-60,OR(Dashboard!$O$4="Tümü",Personel!$C158=Dashboard!$O$4))*1)</f>
        <v>1</v>
      </c>
    </row>
    <row r="155" customFormat="false" ht="15" hidden="false" customHeight="false" outlineLevel="0" collapsed="false">
      <c r="V155" s="0" t="n">
        <f aca="false">IF(OR(Personel!$F159="",NOT(OR(Dashboard!$O$4="Tümü",Personel!$C159=Dashboard!$O$4))),-1,Personel!$F159+ROW()/100000)</f>
        <v>-1</v>
      </c>
      <c r="AD155" s="0" t="n">
        <f aca="false">AD154+(AND(Personel!$H159="Aktif",Personel!$E159&lt;&gt;"",Personel!$E159&gt;=Listeler!$E$5-60,OR(Dashboard!$O$4="Tümü",Personel!$C159=Dashboard!$O$4))*1)</f>
        <v>1</v>
      </c>
    </row>
    <row r="156" customFormat="false" ht="15" hidden="false" customHeight="false" outlineLevel="0" collapsed="false">
      <c r="V156" s="0" t="n">
        <f aca="false">IF(OR(Personel!$F160="",NOT(OR(Dashboard!$O$4="Tümü",Personel!$C160=Dashboard!$O$4))),-1,Personel!$F160+ROW()/100000)</f>
        <v>-1</v>
      </c>
      <c r="AD156" s="0" t="n">
        <f aca="false">AD155+(AND(Personel!$H160="Aktif",Personel!$E160&lt;&gt;"",Personel!$E160&gt;=Listeler!$E$5-60,OR(Dashboard!$O$4="Tümü",Personel!$C160=Dashboard!$O$4))*1)</f>
        <v>1</v>
      </c>
    </row>
    <row r="157" customFormat="false" ht="15" hidden="false" customHeight="false" outlineLevel="0" collapsed="false">
      <c r="V157" s="0" t="n">
        <f aca="false">IF(OR(Personel!$F161="",NOT(OR(Dashboard!$O$4="Tümü",Personel!$C161=Dashboard!$O$4))),-1,Personel!$F161+ROW()/100000)</f>
        <v>-1</v>
      </c>
      <c r="AD157" s="0" t="n">
        <f aca="false">AD156+(AND(Personel!$H161="Aktif",Personel!$E161&lt;&gt;"",Personel!$E161&gt;=Listeler!$E$5-60,OR(Dashboard!$O$4="Tümü",Personel!$C161=Dashboard!$O$4))*1)</f>
        <v>1</v>
      </c>
    </row>
    <row r="158" customFormat="false" ht="15" hidden="false" customHeight="false" outlineLevel="0" collapsed="false">
      <c r="V158" s="0" t="n">
        <f aca="false">IF(OR(Personel!$F162="",NOT(OR(Dashboard!$O$4="Tümü",Personel!$C162=Dashboard!$O$4))),-1,Personel!$F162+ROW()/100000)</f>
        <v>-1</v>
      </c>
      <c r="AD158" s="0" t="n">
        <f aca="false">AD157+(AND(Personel!$H162="Aktif",Personel!$E162&lt;&gt;"",Personel!$E162&gt;=Listeler!$E$5-60,OR(Dashboard!$O$4="Tümü",Personel!$C162=Dashboard!$O$4))*1)</f>
        <v>1</v>
      </c>
    </row>
    <row r="159" customFormat="false" ht="15" hidden="false" customHeight="false" outlineLevel="0" collapsed="false">
      <c r="V159" s="0" t="n">
        <f aca="false">IF(OR(Personel!$F163="",NOT(OR(Dashboard!$O$4="Tümü",Personel!$C163=Dashboard!$O$4))),-1,Personel!$F163+ROW()/100000)</f>
        <v>-1</v>
      </c>
      <c r="AD159" s="0" t="n">
        <f aca="false">AD158+(AND(Personel!$H163="Aktif",Personel!$E163&lt;&gt;"",Personel!$E163&gt;=Listeler!$E$5-60,OR(Dashboard!$O$4="Tümü",Personel!$C163=Dashboard!$O$4))*1)</f>
        <v>1</v>
      </c>
    </row>
    <row r="160" customFormat="false" ht="15" hidden="false" customHeight="false" outlineLevel="0" collapsed="false">
      <c r="V160" s="0" t="n">
        <f aca="false">IF(OR(Personel!$F164="",NOT(OR(Dashboard!$O$4="Tümü",Personel!$C164=Dashboard!$O$4))),-1,Personel!$F164+ROW()/100000)</f>
        <v>-1</v>
      </c>
      <c r="AD160" s="0" t="n">
        <f aca="false">AD159+(AND(Personel!$H164="Aktif",Personel!$E164&lt;&gt;"",Personel!$E164&gt;=Listeler!$E$5-60,OR(Dashboard!$O$4="Tümü",Personel!$C164=Dashboard!$O$4))*1)</f>
        <v>1</v>
      </c>
    </row>
    <row r="161" customFormat="false" ht="15" hidden="false" customHeight="false" outlineLevel="0" collapsed="false">
      <c r="V161" s="0" t="n">
        <f aca="false">IF(OR(Personel!$F165="",NOT(OR(Dashboard!$O$4="Tümü",Personel!$C165=Dashboard!$O$4))),-1,Personel!$F165+ROW()/100000)</f>
        <v>-1</v>
      </c>
      <c r="AD161" s="0" t="n">
        <f aca="false">AD160+(AND(Personel!$H165="Aktif",Personel!$E165&lt;&gt;"",Personel!$E165&gt;=Listeler!$E$5-60,OR(Dashboard!$O$4="Tümü",Personel!$C165=Dashboard!$O$4))*1)</f>
        <v>1</v>
      </c>
    </row>
    <row r="162" customFormat="false" ht="15" hidden="false" customHeight="false" outlineLevel="0" collapsed="false">
      <c r="V162" s="0" t="n">
        <f aca="false">IF(OR(Personel!$F166="",NOT(OR(Dashboard!$O$4="Tümü",Personel!$C166=Dashboard!$O$4))),-1,Personel!$F166+ROW()/100000)</f>
        <v>-1</v>
      </c>
      <c r="AD162" s="0" t="n">
        <f aca="false">AD161+(AND(Personel!$H166="Aktif",Personel!$E166&lt;&gt;"",Personel!$E166&gt;=Listeler!$E$5-60,OR(Dashboard!$O$4="Tümü",Personel!$C166=Dashboard!$O$4))*1)</f>
        <v>1</v>
      </c>
    </row>
    <row r="163" customFormat="false" ht="15" hidden="false" customHeight="false" outlineLevel="0" collapsed="false">
      <c r="V163" s="0" t="n">
        <f aca="false">IF(OR(Personel!$F167="",NOT(OR(Dashboard!$O$4="Tümü",Personel!$C167=Dashboard!$O$4))),-1,Personel!$F167+ROW()/100000)</f>
        <v>-1</v>
      </c>
      <c r="AD163" s="0" t="n">
        <f aca="false">AD162+(AND(Personel!$H167="Aktif",Personel!$E167&lt;&gt;"",Personel!$E167&gt;=Listeler!$E$5-60,OR(Dashboard!$O$4="Tümü",Personel!$C167=Dashboard!$O$4))*1)</f>
        <v>1</v>
      </c>
    </row>
    <row r="164" customFormat="false" ht="15" hidden="false" customHeight="false" outlineLevel="0" collapsed="false">
      <c r="V164" s="0" t="n">
        <f aca="false">IF(OR(Personel!$F168="",NOT(OR(Dashboard!$O$4="Tümü",Personel!$C168=Dashboard!$O$4))),-1,Personel!$F168+ROW()/100000)</f>
        <v>-1</v>
      </c>
      <c r="AD164" s="0" t="n">
        <f aca="false">AD163+(AND(Personel!$H168="Aktif",Personel!$E168&lt;&gt;"",Personel!$E168&gt;=Listeler!$E$5-60,OR(Dashboard!$O$4="Tümü",Personel!$C168=Dashboard!$O$4))*1)</f>
        <v>1</v>
      </c>
    </row>
    <row r="165" customFormat="false" ht="15" hidden="false" customHeight="false" outlineLevel="0" collapsed="false">
      <c r="V165" s="0" t="n">
        <f aca="false">IF(OR(Personel!$F169="",NOT(OR(Dashboard!$O$4="Tümü",Personel!$C169=Dashboard!$O$4))),-1,Personel!$F169+ROW()/100000)</f>
        <v>-1</v>
      </c>
      <c r="AD165" s="0" t="n">
        <f aca="false">AD164+(AND(Personel!$H169="Aktif",Personel!$E169&lt;&gt;"",Personel!$E169&gt;=Listeler!$E$5-60,OR(Dashboard!$O$4="Tümü",Personel!$C169=Dashboard!$O$4))*1)</f>
        <v>1</v>
      </c>
    </row>
    <row r="166" customFormat="false" ht="15" hidden="false" customHeight="false" outlineLevel="0" collapsed="false">
      <c r="V166" s="0" t="n">
        <f aca="false">IF(OR(Personel!$F170="",NOT(OR(Dashboard!$O$4="Tümü",Personel!$C170=Dashboard!$O$4))),-1,Personel!$F170+ROW()/100000)</f>
        <v>-1</v>
      </c>
      <c r="AD166" s="0" t="n">
        <f aca="false">AD165+(AND(Personel!$H170="Aktif",Personel!$E170&lt;&gt;"",Personel!$E170&gt;=Listeler!$E$5-60,OR(Dashboard!$O$4="Tümü",Personel!$C170=Dashboard!$O$4))*1)</f>
        <v>1</v>
      </c>
    </row>
    <row r="167" customFormat="false" ht="15" hidden="false" customHeight="false" outlineLevel="0" collapsed="false">
      <c r="V167" s="0" t="n">
        <f aca="false">IF(OR(Personel!$F171="",NOT(OR(Dashboard!$O$4="Tümü",Personel!$C171=Dashboard!$O$4))),-1,Personel!$F171+ROW()/100000)</f>
        <v>-1</v>
      </c>
      <c r="AD167" s="0" t="n">
        <f aca="false">AD166+(AND(Personel!$H171="Aktif",Personel!$E171&lt;&gt;"",Personel!$E171&gt;=Listeler!$E$5-60,OR(Dashboard!$O$4="Tümü",Personel!$C171=Dashboard!$O$4))*1)</f>
        <v>1</v>
      </c>
    </row>
    <row r="168" customFormat="false" ht="15" hidden="false" customHeight="false" outlineLevel="0" collapsed="false">
      <c r="V168" s="0" t="n">
        <f aca="false">IF(OR(Personel!$F172="",NOT(OR(Dashboard!$O$4="Tümü",Personel!$C172=Dashboard!$O$4))),-1,Personel!$F172+ROW()/100000)</f>
        <v>-1</v>
      </c>
      <c r="AD168" s="0" t="n">
        <f aca="false">AD167+(AND(Personel!$H172="Aktif",Personel!$E172&lt;&gt;"",Personel!$E172&gt;=Listeler!$E$5-60,OR(Dashboard!$O$4="Tümü",Personel!$C172=Dashboard!$O$4))*1)</f>
        <v>1</v>
      </c>
    </row>
    <row r="169" customFormat="false" ht="15" hidden="false" customHeight="false" outlineLevel="0" collapsed="false">
      <c r="V169" s="0" t="n">
        <f aca="false">IF(OR(Personel!$F173="",NOT(OR(Dashboard!$O$4="Tümü",Personel!$C173=Dashboard!$O$4))),-1,Personel!$F173+ROW()/100000)</f>
        <v>-1</v>
      </c>
      <c r="AD169" s="0" t="n">
        <f aca="false">AD168+(AND(Personel!$H173="Aktif",Personel!$E173&lt;&gt;"",Personel!$E173&gt;=Listeler!$E$5-60,OR(Dashboard!$O$4="Tümü",Personel!$C173=Dashboard!$O$4))*1)</f>
        <v>1</v>
      </c>
    </row>
    <row r="170" customFormat="false" ht="15" hidden="false" customHeight="false" outlineLevel="0" collapsed="false">
      <c r="V170" s="0" t="n">
        <f aca="false">IF(OR(Personel!$F174="",NOT(OR(Dashboard!$O$4="Tümü",Personel!$C174=Dashboard!$O$4))),-1,Personel!$F174+ROW()/100000)</f>
        <v>-1</v>
      </c>
      <c r="AD170" s="0" t="n">
        <f aca="false">AD169+(AND(Personel!$H174="Aktif",Personel!$E174&lt;&gt;"",Personel!$E174&gt;=Listeler!$E$5-60,OR(Dashboard!$O$4="Tümü",Personel!$C174=Dashboard!$O$4))*1)</f>
        <v>1</v>
      </c>
    </row>
    <row r="171" customFormat="false" ht="15" hidden="false" customHeight="false" outlineLevel="0" collapsed="false">
      <c r="V171" s="0" t="n">
        <f aca="false">IF(OR(Personel!$F175="",NOT(OR(Dashboard!$O$4="Tümü",Personel!$C175=Dashboard!$O$4))),-1,Personel!$F175+ROW()/100000)</f>
        <v>-1</v>
      </c>
      <c r="AD171" s="0" t="n">
        <f aca="false">AD170+(AND(Personel!$H175="Aktif",Personel!$E175&lt;&gt;"",Personel!$E175&gt;=Listeler!$E$5-60,OR(Dashboard!$O$4="Tümü",Personel!$C175=Dashboard!$O$4))*1)</f>
        <v>1</v>
      </c>
    </row>
    <row r="172" customFormat="false" ht="15" hidden="false" customHeight="false" outlineLevel="0" collapsed="false">
      <c r="V172" s="0" t="n">
        <f aca="false">IF(OR(Personel!$F176="",NOT(OR(Dashboard!$O$4="Tümü",Personel!$C176=Dashboard!$O$4))),-1,Personel!$F176+ROW()/100000)</f>
        <v>-1</v>
      </c>
      <c r="AD172" s="0" t="n">
        <f aca="false">AD171+(AND(Personel!$H176="Aktif",Personel!$E176&lt;&gt;"",Personel!$E176&gt;=Listeler!$E$5-60,OR(Dashboard!$O$4="Tümü",Personel!$C176=Dashboard!$O$4))*1)</f>
        <v>1</v>
      </c>
    </row>
    <row r="173" customFormat="false" ht="15" hidden="false" customHeight="false" outlineLevel="0" collapsed="false">
      <c r="V173" s="0" t="n">
        <f aca="false">IF(OR(Personel!$F177="",NOT(OR(Dashboard!$O$4="Tümü",Personel!$C177=Dashboard!$O$4))),-1,Personel!$F177+ROW()/100000)</f>
        <v>-1</v>
      </c>
      <c r="AD173" s="0" t="n">
        <f aca="false">AD172+(AND(Personel!$H177="Aktif",Personel!$E177&lt;&gt;"",Personel!$E177&gt;=Listeler!$E$5-60,OR(Dashboard!$O$4="Tümü",Personel!$C177=Dashboard!$O$4))*1)</f>
        <v>1</v>
      </c>
    </row>
    <row r="174" customFormat="false" ht="15" hidden="false" customHeight="false" outlineLevel="0" collapsed="false">
      <c r="V174" s="0" t="n">
        <f aca="false">IF(OR(Personel!$F178="",NOT(OR(Dashboard!$O$4="Tümü",Personel!$C178=Dashboard!$O$4))),-1,Personel!$F178+ROW()/100000)</f>
        <v>-1</v>
      </c>
      <c r="AD174" s="0" t="n">
        <f aca="false">AD173+(AND(Personel!$H178="Aktif",Personel!$E178&lt;&gt;"",Personel!$E178&gt;=Listeler!$E$5-60,OR(Dashboard!$O$4="Tümü",Personel!$C178=Dashboard!$O$4))*1)</f>
        <v>1</v>
      </c>
    </row>
    <row r="175" customFormat="false" ht="15" hidden="false" customHeight="false" outlineLevel="0" collapsed="false">
      <c r="V175" s="0" t="n">
        <f aca="false">IF(OR(Personel!$F179="",NOT(OR(Dashboard!$O$4="Tümü",Personel!$C179=Dashboard!$O$4))),-1,Personel!$F179+ROW()/100000)</f>
        <v>-1</v>
      </c>
      <c r="AD175" s="0" t="n">
        <f aca="false">AD174+(AND(Personel!$H179="Aktif",Personel!$E179&lt;&gt;"",Personel!$E179&gt;=Listeler!$E$5-60,OR(Dashboard!$O$4="Tümü",Personel!$C179=Dashboard!$O$4))*1)</f>
        <v>1</v>
      </c>
    </row>
    <row r="176" customFormat="false" ht="15" hidden="false" customHeight="false" outlineLevel="0" collapsed="false">
      <c r="V176" s="0" t="n">
        <f aca="false">IF(OR(Personel!$F180="",NOT(OR(Dashboard!$O$4="Tümü",Personel!$C180=Dashboard!$O$4))),-1,Personel!$F180+ROW()/100000)</f>
        <v>-1</v>
      </c>
      <c r="AD176" s="0" t="n">
        <f aca="false">AD175+(AND(Personel!$H180="Aktif",Personel!$E180&lt;&gt;"",Personel!$E180&gt;=Listeler!$E$5-60,OR(Dashboard!$O$4="Tümü",Personel!$C180=Dashboard!$O$4))*1)</f>
        <v>1</v>
      </c>
    </row>
    <row r="177" customFormat="false" ht="15" hidden="false" customHeight="false" outlineLevel="0" collapsed="false">
      <c r="V177" s="0" t="n">
        <f aca="false">IF(OR(Personel!$F181="",NOT(OR(Dashboard!$O$4="Tümü",Personel!$C181=Dashboard!$O$4))),-1,Personel!$F181+ROW()/100000)</f>
        <v>-1</v>
      </c>
      <c r="AD177" s="0" t="n">
        <f aca="false">AD176+(AND(Personel!$H181="Aktif",Personel!$E181&lt;&gt;"",Personel!$E181&gt;=Listeler!$E$5-60,OR(Dashboard!$O$4="Tümü",Personel!$C181=Dashboard!$O$4))*1)</f>
        <v>1</v>
      </c>
    </row>
    <row r="178" customFormat="false" ht="15" hidden="false" customHeight="false" outlineLevel="0" collapsed="false">
      <c r="V178" s="0" t="n">
        <f aca="false">IF(OR(Personel!$F182="",NOT(OR(Dashboard!$O$4="Tümü",Personel!$C182=Dashboard!$O$4))),-1,Personel!$F182+ROW()/100000)</f>
        <v>-1</v>
      </c>
      <c r="AD178" s="0" t="n">
        <f aca="false">AD177+(AND(Personel!$H182="Aktif",Personel!$E182&lt;&gt;"",Personel!$E182&gt;=Listeler!$E$5-60,OR(Dashboard!$O$4="Tümü",Personel!$C182=Dashboard!$O$4))*1)</f>
        <v>1</v>
      </c>
    </row>
    <row r="179" customFormat="false" ht="15" hidden="false" customHeight="false" outlineLevel="0" collapsed="false">
      <c r="V179" s="0" t="n">
        <f aca="false">IF(OR(Personel!$F183="",NOT(OR(Dashboard!$O$4="Tümü",Personel!$C183=Dashboard!$O$4))),-1,Personel!$F183+ROW()/100000)</f>
        <v>-1</v>
      </c>
      <c r="AD179" s="0" t="n">
        <f aca="false">AD178+(AND(Personel!$H183="Aktif",Personel!$E183&lt;&gt;"",Personel!$E183&gt;=Listeler!$E$5-60,OR(Dashboard!$O$4="Tümü",Personel!$C183=Dashboard!$O$4))*1)</f>
        <v>1</v>
      </c>
    </row>
    <row r="180" customFormat="false" ht="15" hidden="false" customHeight="false" outlineLevel="0" collapsed="false">
      <c r="V180" s="0" t="n">
        <f aca="false">IF(OR(Personel!$F184="",NOT(OR(Dashboard!$O$4="Tümü",Personel!$C184=Dashboard!$O$4))),-1,Personel!$F184+ROW()/100000)</f>
        <v>-1</v>
      </c>
      <c r="AD180" s="0" t="n">
        <f aca="false">AD179+(AND(Personel!$H184="Aktif",Personel!$E184&lt;&gt;"",Personel!$E184&gt;=Listeler!$E$5-60,OR(Dashboard!$O$4="Tümü",Personel!$C184=Dashboard!$O$4))*1)</f>
        <v>1</v>
      </c>
    </row>
    <row r="181" customFormat="false" ht="15" hidden="false" customHeight="false" outlineLevel="0" collapsed="false">
      <c r="V181" s="0" t="n">
        <f aca="false">IF(OR(Personel!$F185="",NOT(OR(Dashboard!$O$4="Tümü",Personel!$C185=Dashboard!$O$4))),-1,Personel!$F185+ROW()/100000)</f>
        <v>-1</v>
      </c>
      <c r="AD181" s="0" t="n">
        <f aca="false">AD180+(AND(Personel!$H185="Aktif",Personel!$E185&lt;&gt;"",Personel!$E185&gt;=Listeler!$E$5-60,OR(Dashboard!$O$4="Tümü",Personel!$C185=Dashboard!$O$4))*1)</f>
        <v>1</v>
      </c>
    </row>
    <row r="182" customFormat="false" ht="15" hidden="false" customHeight="false" outlineLevel="0" collapsed="false">
      <c r="V182" s="0" t="n">
        <f aca="false">IF(OR(Personel!$F186="",NOT(OR(Dashboard!$O$4="Tümü",Personel!$C186=Dashboard!$O$4))),-1,Personel!$F186+ROW()/100000)</f>
        <v>-1</v>
      </c>
      <c r="AD182" s="0" t="n">
        <f aca="false">AD181+(AND(Personel!$H186="Aktif",Personel!$E186&lt;&gt;"",Personel!$E186&gt;=Listeler!$E$5-60,OR(Dashboard!$O$4="Tümü",Personel!$C186=Dashboard!$O$4))*1)</f>
        <v>1</v>
      </c>
    </row>
    <row r="183" customFormat="false" ht="15" hidden="false" customHeight="false" outlineLevel="0" collapsed="false">
      <c r="V183" s="0" t="n">
        <f aca="false">IF(OR(Personel!$F187="",NOT(OR(Dashboard!$O$4="Tümü",Personel!$C187=Dashboard!$O$4))),-1,Personel!$F187+ROW()/100000)</f>
        <v>-1</v>
      </c>
      <c r="AD183" s="0" t="n">
        <f aca="false">AD182+(AND(Personel!$H187="Aktif",Personel!$E187&lt;&gt;"",Personel!$E187&gt;=Listeler!$E$5-60,OR(Dashboard!$O$4="Tümü",Personel!$C187=Dashboard!$O$4))*1)</f>
        <v>1</v>
      </c>
    </row>
    <row r="184" customFormat="false" ht="15" hidden="false" customHeight="false" outlineLevel="0" collapsed="false">
      <c r="V184" s="0" t="n">
        <f aca="false">IF(OR(Personel!$F188="",NOT(OR(Dashboard!$O$4="Tümü",Personel!$C188=Dashboard!$O$4))),-1,Personel!$F188+ROW()/100000)</f>
        <v>-1</v>
      </c>
      <c r="AD184" s="0" t="n">
        <f aca="false">AD183+(AND(Personel!$H188="Aktif",Personel!$E188&lt;&gt;"",Personel!$E188&gt;=Listeler!$E$5-60,OR(Dashboard!$O$4="Tümü",Personel!$C188=Dashboard!$O$4))*1)</f>
        <v>1</v>
      </c>
    </row>
    <row r="185" customFormat="false" ht="15" hidden="false" customHeight="false" outlineLevel="0" collapsed="false">
      <c r="V185" s="0" t="n">
        <f aca="false">IF(OR(Personel!$F189="",NOT(OR(Dashboard!$O$4="Tümü",Personel!$C189=Dashboard!$O$4))),-1,Personel!$F189+ROW()/100000)</f>
        <v>-1</v>
      </c>
      <c r="AD185" s="0" t="n">
        <f aca="false">AD184+(AND(Personel!$H189="Aktif",Personel!$E189&lt;&gt;"",Personel!$E189&gt;=Listeler!$E$5-60,OR(Dashboard!$O$4="Tümü",Personel!$C189=Dashboard!$O$4))*1)</f>
        <v>1</v>
      </c>
    </row>
    <row r="186" customFormat="false" ht="15" hidden="false" customHeight="false" outlineLevel="0" collapsed="false">
      <c r="V186" s="0" t="n">
        <f aca="false">IF(OR(Personel!$F190="",NOT(OR(Dashboard!$O$4="Tümü",Personel!$C190=Dashboard!$O$4))),-1,Personel!$F190+ROW()/100000)</f>
        <v>-1</v>
      </c>
      <c r="AD186" s="0" t="n">
        <f aca="false">AD185+(AND(Personel!$H190="Aktif",Personel!$E190&lt;&gt;"",Personel!$E190&gt;=Listeler!$E$5-60,OR(Dashboard!$O$4="Tümü",Personel!$C190=Dashboard!$O$4))*1)</f>
        <v>1</v>
      </c>
    </row>
    <row r="187" customFormat="false" ht="15" hidden="false" customHeight="false" outlineLevel="0" collapsed="false">
      <c r="V187" s="0" t="n">
        <f aca="false">IF(OR(Personel!$F191="",NOT(OR(Dashboard!$O$4="Tümü",Personel!$C191=Dashboard!$O$4))),-1,Personel!$F191+ROW()/100000)</f>
        <v>-1</v>
      </c>
      <c r="AD187" s="0" t="n">
        <f aca="false">AD186+(AND(Personel!$H191="Aktif",Personel!$E191&lt;&gt;"",Personel!$E191&gt;=Listeler!$E$5-60,OR(Dashboard!$O$4="Tümü",Personel!$C191=Dashboard!$O$4))*1)</f>
        <v>1</v>
      </c>
    </row>
    <row r="188" customFormat="false" ht="15" hidden="false" customHeight="false" outlineLevel="0" collapsed="false">
      <c r="V188" s="0" t="n">
        <f aca="false">IF(OR(Personel!$F192="",NOT(OR(Dashboard!$O$4="Tümü",Personel!$C192=Dashboard!$O$4))),-1,Personel!$F192+ROW()/100000)</f>
        <v>-1</v>
      </c>
      <c r="AD188" s="0" t="n">
        <f aca="false">AD187+(AND(Personel!$H192="Aktif",Personel!$E192&lt;&gt;"",Personel!$E192&gt;=Listeler!$E$5-60,OR(Dashboard!$O$4="Tümü",Personel!$C192=Dashboard!$O$4))*1)</f>
        <v>1</v>
      </c>
    </row>
    <row r="189" customFormat="false" ht="15" hidden="false" customHeight="false" outlineLevel="0" collapsed="false">
      <c r="V189" s="0" t="n">
        <f aca="false">IF(OR(Personel!$F193="",NOT(OR(Dashboard!$O$4="Tümü",Personel!$C193=Dashboard!$O$4))),-1,Personel!$F193+ROW()/100000)</f>
        <v>-1</v>
      </c>
      <c r="AD189" s="0" t="n">
        <f aca="false">AD188+(AND(Personel!$H193="Aktif",Personel!$E193&lt;&gt;"",Personel!$E193&gt;=Listeler!$E$5-60,OR(Dashboard!$O$4="Tümü",Personel!$C193=Dashboard!$O$4))*1)</f>
        <v>1</v>
      </c>
    </row>
    <row r="190" customFormat="false" ht="15" hidden="false" customHeight="false" outlineLevel="0" collapsed="false">
      <c r="V190" s="0" t="n">
        <f aca="false">IF(OR(Personel!$F194="",NOT(OR(Dashboard!$O$4="Tümü",Personel!$C194=Dashboard!$O$4))),-1,Personel!$F194+ROW()/100000)</f>
        <v>-1</v>
      </c>
      <c r="AD190" s="0" t="n">
        <f aca="false">AD189+(AND(Personel!$H194="Aktif",Personel!$E194&lt;&gt;"",Personel!$E194&gt;=Listeler!$E$5-60,OR(Dashboard!$O$4="Tümü",Personel!$C194=Dashboard!$O$4))*1)</f>
        <v>1</v>
      </c>
    </row>
    <row r="191" customFormat="false" ht="15" hidden="false" customHeight="false" outlineLevel="0" collapsed="false">
      <c r="V191" s="0" t="n">
        <f aca="false">IF(OR(Personel!$F195="",NOT(OR(Dashboard!$O$4="Tümü",Personel!$C195=Dashboard!$O$4))),-1,Personel!$F195+ROW()/100000)</f>
        <v>-1</v>
      </c>
      <c r="AD191" s="0" t="n">
        <f aca="false">AD190+(AND(Personel!$H195="Aktif",Personel!$E195&lt;&gt;"",Personel!$E195&gt;=Listeler!$E$5-60,OR(Dashboard!$O$4="Tümü",Personel!$C195=Dashboard!$O$4))*1)</f>
        <v>1</v>
      </c>
    </row>
    <row r="192" customFormat="false" ht="15" hidden="false" customHeight="false" outlineLevel="0" collapsed="false">
      <c r="V192" s="0" t="n">
        <f aca="false">IF(OR(Personel!$F196="",NOT(OR(Dashboard!$O$4="Tümü",Personel!$C196=Dashboard!$O$4))),-1,Personel!$F196+ROW()/100000)</f>
        <v>-1</v>
      </c>
      <c r="AD192" s="0" t="n">
        <f aca="false">AD191+(AND(Personel!$H196="Aktif",Personel!$E196&lt;&gt;"",Personel!$E196&gt;=Listeler!$E$5-60,OR(Dashboard!$O$4="Tümü",Personel!$C196=Dashboard!$O$4))*1)</f>
        <v>1</v>
      </c>
    </row>
    <row r="193" customFormat="false" ht="15" hidden="false" customHeight="false" outlineLevel="0" collapsed="false">
      <c r="V193" s="0" t="n">
        <f aca="false">IF(OR(Personel!$F197="",NOT(OR(Dashboard!$O$4="Tümü",Personel!$C197=Dashboard!$O$4))),-1,Personel!$F197+ROW()/100000)</f>
        <v>-1</v>
      </c>
      <c r="AD193" s="0" t="n">
        <f aca="false">AD192+(AND(Personel!$H197="Aktif",Personel!$E197&lt;&gt;"",Personel!$E197&gt;=Listeler!$E$5-60,OR(Dashboard!$O$4="Tümü",Personel!$C197=Dashboard!$O$4))*1)</f>
        <v>1</v>
      </c>
    </row>
    <row r="194" customFormat="false" ht="15" hidden="false" customHeight="false" outlineLevel="0" collapsed="false">
      <c r="V194" s="0" t="n">
        <f aca="false">IF(OR(Personel!$F198="",NOT(OR(Dashboard!$O$4="Tümü",Personel!$C198=Dashboard!$O$4))),-1,Personel!$F198+ROW()/100000)</f>
        <v>-1</v>
      </c>
      <c r="AD194" s="0" t="n">
        <f aca="false">AD193+(AND(Personel!$H198="Aktif",Personel!$E198&lt;&gt;"",Personel!$E198&gt;=Listeler!$E$5-60,OR(Dashboard!$O$4="Tümü",Personel!$C198=Dashboard!$O$4))*1)</f>
        <v>1</v>
      </c>
    </row>
    <row r="195" customFormat="false" ht="15" hidden="false" customHeight="false" outlineLevel="0" collapsed="false">
      <c r="V195" s="0" t="n">
        <f aca="false">IF(OR(Personel!$F199="",NOT(OR(Dashboard!$O$4="Tümü",Personel!$C199=Dashboard!$O$4))),-1,Personel!$F199+ROW()/100000)</f>
        <v>-1</v>
      </c>
      <c r="AD195" s="0" t="n">
        <f aca="false">AD194+(AND(Personel!$H199="Aktif",Personel!$E199&lt;&gt;"",Personel!$E199&gt;=Listeler!$E$5-60,OR(Dashboard!$O$4="Tümü",Personel!$C199=Dashboard!$O$4))*1)</f>
        <v>1</v>
      </c>
    </row>
    <row r="196" customFormat="false" ht="15" hidden="false" customHeight="false" outlineLevel="0" collapsed="false">
      <c r="V196" s="0" t="n">
        <f aca="false">IF(OR(Personel!$F200="",NOT(OR(Dashboard!$O$4="Tümü",Personel!$C200=Dashboard!$O$4))),-1,Personel!$F200+ROW()/100000)</f>
        <v>-1</v>
      </c>
      <c r="AD196" s="0" t="n">
        <f aca="false">AD195+(AND(Personel!$H200="Aktif",Personel!$E200&lt;&gt;"",Personel!$E200&gt;=Listeler!$E$5-60,OR(Dashboard!$O$4="Tümü",Personel!$C200=Dashboard!$O$4))*1)</f>
        <v>1</v>
      </c>
    </row>
    <row r="197" customFormat="false" ht="15" hidden="false" customHeight="false" outlineLevel="0" collapsed="false">
      <c r="V197" s="0" t="n">
        <f aca="false">IF(OR(Personel!$F201="",NOT(OR(Dashboard!$O$4="Tümü",Personel!$C201=Dashboard!$O$4))),-1,Personel!$F201+ROW()/100000)</f>
        <v>-1</v>
      </c>
      <c r="AD197" s="0" t="n">
        <f aca="false">AD196+(AND(Personel!$H201="Aktif",Personel!$E201&lt;&gt;"",Personel!$E201&gt;=Listeler!$E$5-60,OR(Dashboard!$O$4="Tümü",Personel!$C201=Dashboard!$O$4))*1)</f>
        <v>1</v>
      </c>
    </row>
    <row r="198" customFormat="false" ht="15" hidden="false" customHeight="false" outlineLevel="0" collapsed="false">
      <c r="V198" s="0" t="n">
        <f aca="false">IF(OR(Personel!$F202="",NOT(OR(Dashboard!$O$4="Tümü",Personel!$C202=Dashboard!$O$4))),-1,Personel!$F202+ROW()/100000)</f>
        <v>-1</v>
      </c>
      <c r="AD198" s="0" t="n">
        <f aca="false">AD197+(AND(Personel!$H202="Aktif",Personel!$E202&lt;&gt;"",Personel!$E202&gt;=Listeler!$E$5-60,OR(Dashboard!$O$4="Tümü",Personel!$C202=Dashboard!$O$4))*1)</f>
        <v>1</v>
      </c>
    </row>
    <row r="199" customFormat="false" ht="15" hidden="false" customHeight="false" outlineLevel="0" collapsed="false">
      <c r="V199" s="0" t="n">
        <f aca="false">IF(OR(Personel!$F203="",NOT(OR(Dashboard!$O$4="Tümü",Personel!$C203=Dashboard!$O$4))),-1,Personel!$F203+ROW()/100000)</f>
        <v>-1</v>
      </c>
      <c r="AD199" s="0" t="n">
        <f aca="false">AD198+(AND(Personel!$H203="Aktif",Personel!$E203&lt;&gt;"",Personel!$E203&gt;=Listeler!$E$5-60,OR(Dashboard!$O$4="Tümü",Personel!$C203=Dashboard!$O$4))*1)</f>
        <v>1</v>
      </c>
    </row>
    <row r="200" customFormat="false" ht="15" hidden="false" customHeight="false" outlineLevel="0" collapsed="false">
      <c r="V200" s="0" t="n">
        <f aca="false">IF(OR(Personel!$F204="",NOT(OR(Dashboard!$O$4="Tümü",Personel!$C204=Dashboard!$O$4))),-1,Personel!$F204+ROW()/100000)</f>
        <v>-1</v>
      </c>
      <c r="AD200" s="0" t="n">
        <f aca="false">AD199+(AND(Personel!$H204="Aktif",Personel!$E204&lt;&gt;"",Personel!$E204&gt;=Listeler!$E$5-60,OR(Dashboard!$O$4="Tümü",Personel!$C204=Dashboard!$O$4))*1)</f>
        <v>1</v>
      </c>
    </row>
    <row r="201" customFormat="false" ht="15" hidden="false" customHeight="false" outlineLevel="0" collapsed="false">
      <c r="V201" s="0" t="n">
        <f aca="false">IF(OR(Personel!$F205="",NOT(OR(Dashboard!$O$4="Tümü",Personel!$C205=Dashboard!$O$4))),-1,Personel!$F205+ROW()/100000)</f>
        <v>-1</v>
      </c>
      <c r="AD201" s="0" t="n">
        <f aca="false">AD200+(AND(Personel!$H205="Aktif",Personel!$E205&lt;&gt;"",Personel!$E205&gt;=Listeler!$E$5-60,OR(Dashboard!$O$4="Tümü",Personel!$C205=Dashboard!$O$4))*1)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2026-10-28T11:40:24Z</dcterms:created>
  <dc:creator>openpyxl</dc:creator>
  <dc:description/>
  <dc:language>en-US</dc:language>
  <cp:lastModifiedBy/>
  <dcterms:modified xsi:type="dcterms:W3CDTF">2026-10-28T14:40:29Z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