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pak" sheetId="1" state="visible" r:id="rId3"/>
    <sheet name="Dashboard" sheetId="2" state="visible" r:id="rId4"/>
    <sheet name="Matris" sheetId="3" state="visible" r:id="rId5"/>
    <sheet name="Operasyonlar" sheetId="4" state="visible" r:id="rId6"/>
    <sheet name="Nasıl kullanılır" sheetId="5" state="visible" r:id="rId7"/>
    <sheet name="Hesap" sheetId="6" state="hidden" r:id="rId8"/>
  </sheets>
  <definedNames>
    <definedName function="false" hidden="false" localSheetId="0" name="_xlnm.Print_Area" vbProcedure="false">Kapak!$A$1:$N$40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G5" authorId="0">
      <text>
        <r>
          <rPr>
            <sz val="10"/>
            <rFont val="Arial"/>
            <family val="2"/>
          </rPr>
          <t xml:space="preserve">Bu seviye ve üzeri "yetkin" sayılır; operasyon başına hedef bu seviyeye göre kontrol edilir.</t>
        </r>
      </text>
    </comment>
  </commentList>
</comments>
</file>

<file path=xl/sharedStrings.xml><?xml version="1.0" encoding="utf-8"?>
<sst xmlns="http://schemas.openxmlformats.org/spreadsheetml/2006/main" count="237" uniqueCount="171">
  <si>
    <t xml:space="preserve">Polivalans Matrisi</t>
  </si>
  <si>
    <t xml:space="preserve">Personel × operasyon yetkinlik seviyeleri · riskli operasyonlar · eğitim ihtiyacı</t>
  </si>
  <si>
    <t xml:space="preserve">TAKMOS ücretsiz şablon · v3 · 2026</t>
  </si>
  <si>
    <t xml:space="preserve">IATF 16949 madde 7.2 ve müşteri denetimlerinin ilk istediği kanıt. Operasyon listesi ve hedefler bir sayfada, matris ayrı sayfada; seviye renkleri, operasyon başına yetkin kişi, RİSK uyarısı, eğitim ihtiyacı ve polivalans oranı otomatik hesaplanır. 20 kişi × 12 operasyon örnek; her ikisi de genişletilebilir.</t>
  </si>
  <si>
    <t xml:space="preserve">İÇINDEKILER</t>
  </si>
  <si>
    <t xml:space="preserve">NASIL BAŞLANIR</t>
  </si>
  <si>
    <t xml:space="preserve">→  Dashboard</t>
  </si>
  <si>
    <t xml:space="preserve">Polivalans oranı, riskli operasyonlar, eğitim ihtiyacı tablosu, seviye dağılımı</t>
  </si>
  <si>
    <t xml:space="preserve">1.  Operasyonlar sayfasına gerçek iş istasyonlarınızı ve her biri için hedef kişi sayısını yazın.</t>
  </si>
  <si>
    <t xml:space="preserve">→  Matris</t>
  </si>
  <si>
    <t xml:space="preserve">Kişi × operasyon seviye girişi (0–4), kişi ve operasyon özetleri</t>
  </si>
  <si>
    <t xml:space="preserve">2.  Matris sayfasında personeli yazın; her kesişime 0–4 arası seviye girin.</t>
  </si>
  <si>
    <t xml:space="preserve">→  Operasyonlar</t>
  </si>
  <si>
    <t xml:space="preserve">Operasyon listesi, hedef yetkin kişi, kritiklik, seviye tanımları</t>
  </si>
  <si>
    <t xml:space="preserve">3.  Alt satırlarda RİSK görünen operasyonlar için eğitim planlayın.</t>
  </si>
  <si>
    <t xml:space="preserve">→  Nasıl kullanılır</t>
  </si>
  <si>
    <t xml:space="preserve">Adım adım kullanım ve denetim notları</t>
  </si>
  <si>
    <t xml:space="preserve">4.  Matrisi 3 ayda bir güncelleyin; tarihli kopya saklayın.</t>
  </si>
  <si>
    <t xml:space="preserve">Sarı hücre: siz girersiniz</t>
  </si>
  <si>
    <t xml:space="preserve">Sayfalar şifresiz korumalıdır: yalnız sarı hücreler düzenlenir, formüller bozulmaz. Korumayı kaldırmak için sayfa sekmesine sağ tıklayın → Sayfa korumasını kaldır.</t>
  </si>
  <si>
    <t xml:space="preserve">Beyaz hücre: formül (kilitli)</t>
  </si>
  <si>
    <t xml:space="preserve">Yeşil: hedef sağlanıyor</t>
  </si>
  <si>
    <t xml:space="preserve">Sarı: dikkat</t>
  </si>
  <si>
    <t xml:space="preserve">Kırmızı: eksik / süresi dolmuş</t>
  </si>
  <si>
    <t xml:space="preserve">Daha fazla şablon, rehber yazıları ve TAKMOS İK Modülü demosu: takmoserp.com/sablonlar</t>
  </si>
  <si>
    <t xml:space="preserve">Polivalans Panosu</t>
  </si>
  <si>
    <t xml:space="preserve">TAKMOS</t>
  </si>
  <si>
    <t xml:space="preserve">Yetkinlik dağılımı, riskli operasyonlar, eğitim ihtiyacı ve kişi başı çok yönlülük</t>
  </si>
  <si>
    <t xml:space="preserve">takmoserp.com · ücretsiz şablon</t>
  </si>
  <si>
    <t xml:space="preserve">Dashboard</t>
  </si>
  <si>
    <t xml:space="preserve">·  Matris</t>
  </si>
  <si>
    <t xml:space="preserve">·  Operasyonlar</t>
  </si>
  <si>
    <t xml:space="preserve">·  Nasıl kullanılır</t>
  </si>
  <si>
    <t xml:space="preserve">Personel</t>
  </si>
  <si>
    <t xml:space="preserve">Polivalans oranı</t>
  </si>
  <si>
    <t xml:space="preserve">Riskli operasyon</t>
  </si>
  <si>
    <t xml:space="preserve">Tek kişiye bağımlı</t>
  </si>
  <si>
    <t xml:space="preserve">Eğitim ihtiyacı</t>
  </si>
  <si>
    <t xml:space="preserve">Eğitici</t>
  </si>
  <si>
    <t xml:space="preserve">yetkin hücre / tüm hücreler</t>
  </si>
  <si>
    <t xml:space="preserve">hedefin altında</t>
  </si>
  <si>
    <t xml:space="preserve">operasyon · yetkin ≤ 1</t>
  </si>
  <si>
    <t xml:space="preserve">kişi-operasyon</t>
  </si>
  <si>
    <t xml:space="preserve">seviye 3+ olan kişi</t>
  </si>
  <si>
    <t xml:space="preserve">OPERASYON BAZINDA HEDEF VE EĞITIM IHTIYACI</t>
  </si>
  <si>
    <t xml:space="preserve">Operasyon</t>
  </si>
  <si>
    <t xml:space="preserve">Yetkin</t>
  </si>
  <si>
    <t xml:space="preserve">Hedef</t>
  </si>
  <si>
    <t xml:space="preserve">Açık</t>
  </si>
  <si>
    <t xml:space="preserve">Durum</t>
  </si>
  <si>
    <t xml:space="preserve">EĞITIM VEREBILECEK PERSONEL (SEVIYE 3+)</t>
  </si>
  <si>
    <t xml:space="preserve">Ad Soyad</t>
  </si>
  <si>
    <t xml:space="preserve">Görev</t>
  </si>
  <si>
    <t xml:space="preserve">Yetkin op.</t>
  </si>
  <si>
    <t xml:space="preserve">KRITIK OPERASYONLAR</t>
  </si>
  <si>
    <t xml:space="preserve">TAKMOS ücretsiz şablon · takmoserp.com · Örnek veriler kurgusaldır; kendi verinizle değiştirin.</t>
  </si>
  <si>
    <t xml:space="preserve">Personel × operasyon yetkinlik seviyesi (0–4) · operasyon adları ve hedefler Operasyonlar sayfasından gelir</t>
  </si>
  <si>
    <t xml:space="preserve">Sarı hücreler girilir · beyaz hücreler formüldür, dokunmayın · satır eklemek için mevcut bir satırı kopyalayın</t>
  </si>
  <si>
    <t xml:space="preserve">Bölüm</t>
  </si>
  <si>
    <t xml:space="preserve">Dönem</t>
  </si>
  <si>
    <t xml:space="preserve">Sicil</t>
  </si>
  <si>
    <t xml:space="preserve">Ortalama</t>
  </si>
  <si>
    <t xml:space="preserve">Polivalans %</t>
  </si>
  <si>
    <t xml:space="preserve">Eğitici?</t>
  </si>
  <si>
    <t xml:space="preserve">P-101</t>
  </si>
  <si>
    <t xml:space="preserve">Ayşe Demir</t>
  </si>
  <si>
    <t xml:space="preserve">Operatör</t>
  </si>
  <si>
    <t xml:space="preserve">0 · Eğitim almadı</t>
  </si>
  <si>
    <t xml:space="preserve">P-102</t>
  </si>
  <si>
    <t xml:space="preserve">Mehmet Kaya</t>
  </si>
  <si>
    <t xml:space="preserve">1 · Gözetim altında çalışır</t>
  </si>
  <si>
    <t xml:space="preserve">P-103</t>
  </si>
  <si>
    <t xml:space="preserve">Elif Yıldız</t>
  </si>
  <si>
    <t xml:space="preserve">2 · Bağımsız çalışır (yetkin)</t>
  </si>
  <si>
    <t xml:space="preserve">P-104</t>
  </si>
  <si>
    <t xml:space="preserve">Burak Çelik</t>
  </si>
  <si>
    <t xml:space="preserve">3 · Bağımsız + eğitim verebilir</t>
  </si>
  <si>
    <t xml:space="preserve">P-105</t>
  </si>
  <si>
    <t xml:space="preserve">Zeynep Arslan</t>
  </si>
  <si>
    <t xml:space="preserve">4 · Uzman / süreç sahibi</t>
  </si>
  <si>
    <t xml:space="preserve">P-106</t>
  </si>
  <si>
    <t xml:space="preserve">Emre Şahin</t>
  </si>
  <si>
    <t xml:space="preserve">P-107</t>
  </si>
  <si>
    <t xml:space="preserve">Merve Koç</t>
  </si>
  <si>
    <t xml:space="preserve">P-108</t>
  </si>
  <si>
    <t xml:space="preserve">Can Aydın</t>
  </si>
  <si>
    <t xml:space="preserve">P-109</t>
  </si>
  <si>
    <t xml:space="preserve">Selin Öztürk</t>
  </si>
  <si>
    <t xml:space="preserve">P-110</t>
  </si>
  <si>
    <t xml:space="preserve">Murat Doğan</t>
  </si>
  <si>
    <t xml:space="preserve">P-111</t>
  </si>
  <si>
    <t xml:space="preserve">Derya Kurt</t>
  </si>
  <si>
    <t xml:space="preserve">P-112</t>
  </si>
  <si>
    <t xml:space="preserve">Okan Yılmaz</t>
  </si>
  <si>
    <t xml:space="preserve">P-113</t>
  </si>
  <si>
    <t xml:space="preserve">Gamze Polat</t>
  </si>
  <si>
    <t xml:space="preserve">P-114</t>
  </si>
  <si>
    <t xml:space="preserve">Serkan Acar</t>
  </si>
  <si>
    <t xml:space="preserve">P-115</t>
  </si>
  <si>
    <t xml:space="preserve">Büşra Erdem</t>
  </si>
  <si>
    <t xml:space="preserve">Kıdemli operatör</t>
  </si>
  <si>
    <t xml:space="preserve">P-116</t>
  </si>
  <si>
    <t xml:space="preserve">Tolga Güneş</t>
  </si>
  <si>
    <t xml:space="preserve">P-117</t>
  </si>
  <si>
    <t xml:space="preserve">Nur Aksoy</t>
  </si>
  <si>
    <t xml:space="preserve">Takım lideri</t>
  </si>
  <si>
    <t xml:space="preserve">P-118</t>
  </si>
  <si>
    <t xml:space="preserve">Kerem Uçar</t>
  </si>
  <si>
    <t xml:space="preserve">Kalite kontrol</t>
  </si>
  <si>
    <t xml:space="preserve">P-119</t>
  </si>
  <si>
    <t xml:space="preserve">Pınar Tekin</t>
  </si>
  <si>
    <t xml:space="preserve">Forklift op.</t>
  </si>
  <si>
    <t xml:space="preserve">P-120</t>
  </si>
  <si>
    <t xml:space="preserve">Barış Kılıç</t>
  </si>
  <si>
    <t xml:space="preserve">Yetkin kişi sayısı</t>
  </si>
  <si>
    <t xml:space="preserve">Eğitim ihtiyacı (kişi)</t>
  </si>
  <si>
    <t xml:space="preserve">Operasyonlar ve Hedefler</t>
  </si>
  <si>
    <t xml:space="preserve">Operasyon listesi, operasyon başına hedef yetkin kişi ve kritiklik</t>
  </si>
  <si>
    <t xml:space="preserve">No</t>
  </si>
  <si>
    <t xml:space="preserve">Hedef yetkin kişi</t>
  </si>
  <si>
    <t xml:space="preserve">Kritik mi?</t>
  </si>
  <si>
    <t xml:space="preserve">Parametre</t>
  </si>
  <si>
    <t xml:space="preserve">Değer</t>
  </si>
  <si>
    <t xml:space="preserve">Enjeksiyon presi</t>
  </si>
  <si>
    <t xml:space="preserve">Evet</t>
  </si>
  <si>
    <t xml:space="preserve">"Yetkin" alt seviye</t>
  </si>
  <si>
    <t xml:space="preserve">Çapak alma</t>
  </si>
  <si>
    <t xml:space="preserve">Hayır</t>
  </si>
  <si>
    <t xml:space="preserve">Montaj Hattı 2</t>
  </si>
  <si>
    <t xml:space="preserve">Ultrasonik kaynak</t>
  </si>
  <si>
    <t xml:space="preserve">2026 / 4. çeyrek</t>
  </si>
  <si>
    <t xml:space="preserve">Vidalama</t>
  </si>
  <si>
    <t xml:space="preserve">Klips montajı</t>
  </si>
  <si>
    <t xml:space="preserve">Görsel kontrol</t>
  </si>
  <si>
    <t xml:space="preserve">SEVIYE TANIMLARI</t>
  </si>
  <si>
    <t xml:space="preserve">Sızdırmazlık testi</t>
  </si>
  <si>
    <t xml:space="preserve">Etiketleme</t>
  </si>
  <si>
    <t xml:space="preserve">Paketleme</t>
  </si>
  <si>
    <t xml:space="preserve">Forklift</t>
  </si>
  <si>
    <t xml:space="preserve">Kalıp değişimi</t>
  </si>
  <si>
    <t xml:space="preserve">5S / İlk parça onayı</t>
  </si>
  <si>
    <t xml:space="preserve">Nasıl kullanılır</t>
  </si>
  <si>
    <t xml:space="preserve">TAKMOS · takmoserp.com</t>
  </si>
  <si>
    <t xml:space="preserve">Polivalans matrisi şablonu</t>
  </si>
  <si>
    <t xml:space="preserve">Operasyonlar sayfasında operasyon listesi ve hedefler, Matris sayfasında kişi × operasyon seviyeleri girilir. Dashboard polivalans oranını, riskli operasyonları, eğitim ihtiyacını ve seviye dağılımını gösterir.</t>
  </si>
  <si>
    <t xml:space="preserve">Adımlar</t>
  </si>
  <si>
    <t xml:space="preserve">1. Operasyonlar sayfasında gerçek iş istasyonlarınızı yazın ("Montaj" değil, "Ultrasonik kaynak"); her operasyon için hedef yetkin kişi sayısını (genelde 2, kritik operasyonlarda 3) ve kritiklik bilgisini girin. "Yetkin" alt seviyesini (varsayılan 2) kuralınıza göre ayarlayın.</t>
  </si>
  <si>
    <t xml:space="preserve">2. Matris sayfasında personel listesini doldurun ve her kesişime 0–4 arası seviye girin. Hücre rengi seviyeye göre otomatik değişir; sağdaki sütunlar kişi başı yetkin operasyon, ortalama ve polivalans yüzdesini verir.</t>
  </si>
  <si>
    <t xml:space="preserve">3. Alttaki satırlar operasyon başına yetkin kişi sayısını hedefle karşılaştırır; RİSK görünen operasyonlar için eğitim planlayın. Dashboard tablosu aynı listeyi "Açık" (eksik kişi) sayısıyla verir.</t>
  </si>
  <si>
    <t xml:space="preserve">4. Matrisi 3 ayda bir güncelleyin; dosyayı tarihli kopyalayarak saklayın (denetçi geçmişe dönük ilerlemeyi ister).</t>
  </si>
  <si>
    <t xml:space="preserve">Seviye tanımları</t>
  </si>
  <si>
    <t xml:space="preserve">0 Eğitim almadı · 1 Gözetim altında çalışır · 2 Bağımsız çalışır (yetkin) · 3 Bağımsız çalışır ve eğitim verebilir · 4 Uzman, süreci iyileştirir. Seviye 2 için somut kanıt isteyin (hatasız vardiya sayısı, değerlendirme formu).</t>
  </si>
  <si>
    <t xml:space="preserve">Denetim notu</t>
  </si>
  <si>
    <t xml:space="preserve">IATF 16949 madde 7.2 / 7.2.1 ve VDA 6.3 P6 soruları bu matrisi ve seviye tanımlarını doğrudan ister; matris eğitim kayıtlarıyla tutarlı olmalıdır.</t>
  </si>
  <si>
    <t xml:space="preserve">Renk anahtarı</t>
  </si>
  <si>
    <t xml:space="preserve">Açık sarı hücreler: siz doldurursunuz</t>
  </si>
  <si>
    <t xml:space="preserve">Beyaz hücreler: formül — dokunmayın</t>
  </si>
  <si>
    <t xml:space="preserve">Yeşil: hedef sağlanıyor / geçerli</t>
  </si>
  <si>
    <t xml:space="preserve">Sarı: dikkat / yaklaşıyor</t>
  </si>
  <si>
    <t xml:space="preserve">Dashboard sayfasındaki sayılar ve grafikler veri girişi sayfalarından otomatik beslenir; dosyayı açınca F9 ile yeniden hesaplatabilirsiniz. Daha fazla şablon ve rehber: takmoserp.com/sablonlar</t>
  </si>
  <si>
    <t xml:space="preserve">Seviye</t>
  </si>
  <si>
    <t xml:space="preserve">Hücre sayısı</t>
  </si>
  <si>
    <t xml:space="preserve">Yetkin kişi</t>
  </si>
  <si>
    <t xml:space="preserve">Yetkin operasyon</t>
  </si>
  <si>
    <t xml:space="preserve">Kişi</t>
  </si>
  <si>
    <t xml:space="preserve">Kritik op.</t>
  </si>
  <si>
    <t xml:space="preserve">0–1</t>
  </si>
  <si>
    <t xml:space="preserve">2–3</t>
  </si>
  <si>
    <t xml:space="preserve">4–5</t>
  </si>
  <si>
    <t xml:space="preserve">6–8</t>
  </si>
  <si>
    <t xml:space="preserve">9+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</si>
</sst>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General"/>
    <numFmt numFmtId="168" formatCode="0.0"/>
  </numFmts>
  <fonts count="4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Arial"/>
      <family val="0"/>
      <charset val="1"/>
    </font>
    <font>
      <sz val="11"/>
      <color rgb="FFFDBA74"/>
      <name val="Arial"/>
      <family val="0"/>
      <charset val="1"/>
    </font>
    <font>
      <sz val="9"/>
      <color rgb="FF94A3B8"/>
      <name val="Arial"/>
      <family val="0"/>
      <charset val="1"/>
    </font>
    <font>
      <sz val="11"/>
      <color rgb="FFE2E8F0"/>
      <name val="Arial"/>
      <family val="0"/>
      <charset val="1"/>
    </font>
    <font>
      <b val="true"/>
      <sz val="9"/>
      <color rgb="FFC2410C"/>
      <name val="Arial"/>
      <family val="0"/>
      <charset val="1"/>
    </font>
    <font>
      <b val="true"/>
      <sz val="11"/>
      <color rgb="FF1B2836"/>
      <name val="Arial"/>
      <family val="0"/>
      <charset val="1"/>
    </font>
    <font>
      <sz val="9"/>
      <color rgb="FF475569"/>
      <name val="Arial"/>
      <family val="0"/>
      <charset val="1"/>
    </font>
    <font>
      <sz val="10"/>
      <color rgb="FF1B2836"/>
      <name val="Arial"/>
      <family val="0"/>
      <charset val="1"/>
    </font>
    <font>
      <i val="true"/>
      <sz val="9"/>
      <color rgb="FF475569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FDBA74"/>
      <name val="Arial"/>
      <family val="0"/>
      <charset val="1"/>
    </font>
    <font>
      <sz val="8"/>
      <color rgb="FF94A3B8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9"/>
      <color rgb="FFC2410C"/>
      <name val="Arial"/>
      <family val="0"/>
      <charset val="1"/>
    </font>
    <font>
      <b val="true"/>
      <sz val="9"/>
      <color rgb="FF1B2836"/>
      <name val="Arial"/>
      <family val="0"/>
      <charset val="1"/>
    </font>
    <font>
      <b val="true"/>
      <sz val="26"/>
      <color rgb="FF1B2836"/>
      <name val="Arial"/>
      <family val="0"/>
      <charset val="1"/>
    </font>
    <font>
      <b val="true"/>
      <sz val="26"/>
      <color rgb="FFC2410C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B2836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.5"/>
      <color rgb="FF1B2836"/>
      <name val="Arial"/>
      <family val="2"/>
    </font>
    <font>
      <sz val="8"/>
      <color rgb="FF1B2836"/>
      <name val="Arial"/>
      <family val="2"/>
    </font>
    <font>
      <sz val="8"/>
      <color rgb="FF475569"/>
      <name val="Arial"/>
      <family val="2"/>
    </font>
    <font>
      <b val="true"/>
      <sz val="8"/>
      <color rgb="FFFFFFFF"/>
      <name val="Arial"/>
      <family val="2"/>
    </font>
    <font>
      <b val="true"/>
      <sz val="10"/>
      <color rgb="FF1B2836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475569"/>
      <name val="Arial"/>
      <family val="0"/>
      <charset val="1"/>
    </font>
    <font>
      <b val="true"/>
      <sz val="10"/>
      <color rgb="FFB91C1C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5803D"/>
      <name val="Arial"/>
      <family val="0"/>
      <charset val="1"/>
    </font>
    <font>
      <b val="true"/>
      <sz val="10"/>
      <color rgb="FF14532D"/>
      <name val="Arial"/>
      <family val="0"/>
      <charset val="1"/>
    </font>
    <font>
      <sz val="10"/>
      <name val="Arial"/>
      <family val="2"/>
    </font>
    <font>
      <b val="true"/>
      <sz val="11"/>
      <color rgb="FFC2410C"/>
      <name val="Arial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1B2836"/>
        <bgColor rgb="FF243447"/>
      </patternFill>
    </fill>
    <fill>
      <patternFill patternType="solid">
        <fgColor rgb="FFFFFFFF"/>
        <bgColor rgb="FFFFFBEA"/>
      </patternFill>
    </fill>
    <fill>
      <patternFill patternType="solid">
        <fgColor rgb="FFFFFBEA"/>
        <bgColor rgb="FFFFFFFF"/>
      </patternFill>
    </fill>
    <fill>
      <patternFill patternType="solid">
        <fgColor rgb="FFDCFCE7"/>
        <bgColor rgb="FFF4F6F8"/>
      </patternFill>
    </fill>
    <fill>
      <patternFill patternType="solid">
        <fgColor rgb="FFFEF3C7"/>
        <bgColor rgb="FFFFFBEA"/>
      </patternFill>
    </fill>
    <fill>
      <patternFill patternType="solid">
        <fgColor rgb="FFFEE2E2"/>
        <bgColor rgb="FFFEF3C7"/>
      </patternFill>
    </fill>
    <fill>
      <patternFill patternType="solid">
        <fgColor rgb="FFC2410C"/>
        <bgColor rgb="FF92400E"/>
      </patternFill>
    </fill>
    <fill>
      <patternFill patternType="solid">
        <fgColor rgb="FFF4F6F8"/>
        <bgColor rgb="FFFFFBEA"/>
      </patternFill>
    </fill>
    <fill>
      <patternFill patternType="solid">
        <fgColor rgb="FF243447"/>
        <bgColor rgb="FF1B2836"/>
      </patternFill>
    </fill>
    <fill>
      <patternFill patternType="solid">
        <fgColor rgb="FFBBF7D0"/>
        <bgColor rgb="FFDCFCE7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1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 style="thick">
        <color rgb="FF243447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C2410C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243447"/>
      </left>
      <right style="thin">
        <color rgb="FFE2E8F0"/>
      </right>
      <top/>
      <bottom/>
      <diagonal/>
    </border>
    <border diagonalUp="false" diagonalDown="false">
      <left style="thick">
        <color rgb="FFC2410C"/>
      </left>
      <right style="thin">
        <color rgb="FFE2E8F0"/>
      </right>
      <top/>
      <bottom/>
      <diagonal/>
    </border>
    <border diagonalUp="false" diagonalDown="false">
      <left style="thick">
        <color rgb="FF243447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ck">
        <color rgb="FFC2410C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n">
        <color rgb="FFE2E8F0"/>
      </left>
      <right/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9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8" fillId="3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1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2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3" fillId="3" borderId="8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2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10" borderId="2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4" fontId="2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3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3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4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11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9"/>
      </font>
    </dxf>
    <dxf>
      <font>
        <name val="Arial"/>
        <charset val="1"/>
        <family val="0"/>
        <color rgb="FF475569"/>
      </font>
      <fill>
        <patternFill>
          <bgColor rgb="FFFFFFFF"/>
        </patternFill>
      </fill>
    </dxf>
    <dxf>
      <font>
        <name val="Arial"/>
        <charset val="1"/>
        <family val="0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14532D"/>
      </font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FEE2E2"/>
      <rgbColor rgb="FF4F81BD"/>
      <rgbColor rgb="FF9999FF"/>
      <rgbColor rgb="FFB91C1C"/>
      <rgbColor rgb="FFFEF3C7"/>
      <rgbColor rgb="FFDCFCE7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BBF7D0"/>
      <rgbColor rgb="FFFFFBEA"/>
      <rgbColor rgb="FFF4F6F8"/>
      <rgbColor rgb="FFFF99CC"/>
      <rgbColor rgb="FFCC99FF"/>
      <rgbColor rgb="FFFDBA74"/>
      <rgbColor rgb="FF3366FF"/>
      <rgbColor rgb="FF33CCCC"/>
      <rgbColor rgb="FF99CC00"/>
      <rgbColor rgb="FFFFCC00"/>
      <rgbColor rgb="FFFF9900"/>
      <rgbColor rgb="FFF97316"/>
      <rgbColor rgb="FF64748B"/>
      <rgbColor rgb="FF94A3B8"/>
      <rgbColor rgb="FF1B2836"/>
      <rgbColor rgb="FF339966"/>
      <rgbColor rgb="FF14532D"/>
      <rgbColor rgb="FF333300"/>
      <rgbColor rgb="FF92400E"/>
      <rgbColor rgb="FFC2410C"/>
      <rgbColor rgb="FF475569"/>
      <rgbColor rgb="FF2434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Operasyon başına yetkin kişi ve hedef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Hesap!E1</c:f>
              <c:strCache>
                <c:ptCount val="1"/>
                <c:pt idx="0">
                  <c:v>Yetkin kişi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Hesap!$D$2:$D$13</c:f>
              <c:strCache>
                <c:ptCount val="12"/>
                <c:pt idx="0">
                  <c:v>Enjeksiyon presi</c:v>
                </c:pt>
                <c:pt idx="1">
                  <c:v>Çapak alma</c:v>
                </c:pt>
                <c:pt idx="2">
                  <c:v>Ultrasonik kaynak</c:v>
                </c:pt>
                <c:pt idx="3">
                  <c:v>Vidalama</c:v>
                </c:pt>
                <c:pt idx="4">
                  <c:v>Klips montajı</c:v>
                </c:pt>
                <c:pt idx="5">
                  <c:v>Görsel kontrol</c:v>
                </c:pt>
                <c:pt idx="6">
                  <c:v>Sızdırmazlık testi</c:v>
                </c:pt>
                <c:pt idx="7">
                  <c:v>Etiketleme</c:v>
                </c:pt>
                <c:pt idx="8">
                  <c:v>Paketleme</c:v>
                </c:pt>
                <c:pt idx="9">
                  <c:v>Forklift</c:v>
                </c:pt>
                <c:pt idx="10">
                  <c:v>Kalıp değişimi</c:v>
                </c:pt>
                <c:pt idx="11">
                  <c:v>5S / İlk parça onayı</c:v>
                </c:pt>
              </c:strCache>
            </c:strRef>
          </c:cat>
          <c:val>
            <c:numRef>
              <c:f>Hesap!$E$2:$E$13</c:f>
              <c:numCache>
                <c:formatCode>General</c:formatCode>
                <c:ptCount val="12"/>
                <c:pt idx="0">
                  <c:v>7</c:v>
                </c:pt>
                <c:pt idx="1">
                  <c:v>8</c:v>
                </c:pt>
                <c:pt idx="2">
                  <c:v>5</c:v>
                </c:pt>
                <c:pt idx="3">
                  <c:v>8</c:v>
                </c:pt>
                <c:pt idx="4">
                  <c:v>10</c:v>
                </c:pt>
                <c:pt idx="5">
                  <c:v>7</c:v>
                </c:pt>
                <c:pt idx="6">
                  <c:v>6</c:v>
                </c:pt>
                <c:pt idx="7">
                  <c:v>7</c:v>
                </c:pt>
                <c:pt idx="8">
                  <c:v>5</c:v>
                </c:pt>
                <c:pt idx="9">
                  <c:v>3</c:v>
                </c:pt>
                <c:pt idx="10">
                  <c:v>2</c:v>
                </c:pt>
                <c:pt idx="11">
                  <c:v>3</c:v>
                </c:pt>
              </c:numCache>
            </c:numRef>
          </c:val>
        </c:ser>
        <c:ser>
          <c:idx val="1"/>
          <c:order val="1"/>
          <c:tx>
            <c:strRef>
              <c:f>Hesap!F1</c:f>
              <c:strCache>
                <c:ptCount val="1"/>
                <c:pt idx="0">
                  <c:v>Hedef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Hesap!$D$2:$D$13</c:f>
              <c:strCache>
                <c:ptCount val="12"/>
                <c:pt idx="0">
                  <c:v>Enjeksiyon presi</c:v>
                </c:pt>
                <c:pt idx="1">
                  <c:v>Çapak alma</c:v>
                </c:pt>
                <c:pt idx="2">
                  <c:v>Ultrasonik kaynak</c:v>
                </c:pt>
                <c:pt idx="3">
                  <c:v>Vidalama</c:v>
                </c:pt>
                <c:pt idx="4">
                  <c:v>Klips montajı</c:v>
                </c:pt>
                <c:pt idx="5">
                  <c:v>Görsel kontrol</c:v>
                </c:pt>
                <c:pt idx="6">
                  <c:v>Sızdırmazlık testi</c:v>
                </c:pt>
                <c:pt idx="7">
                  <c:v>Etiketleme</c:v>
                </c:pt>
                <c:pt idx="8">
                  <c:v>Paketleme</c:v>
                </c:pt>
                <c:pt idx="9">
                  <c:v>Forklift</c:v>
                </c:pt>
                <c:pt idx="10">
                  <c:v>Kalıp değişimi</c:v>
                </c:pt>
                <c:pt idx="11">
                  <c:v>5S / İlk parça onayı</c:v>
                </c:pt>
              </c:strCache>
            </c:strRef>
          </c:cat>
          <c:val>
            <c:numRef>
              <c:f>Hesap!$F$2:$F$13</c:f>
              <c:numCache>
                <c:formatCode>General</c:formatCode>
                <c:ptCount val="12"/>
                <c:pt idx="0">
                  <c:v>8</c:v>
                </c:pt>
                <c:pt idx="1">
                  <c:v>6</c:v>
                </c:pt>
                <c:pt idx="2">
                  <c:v>8</c:v>
                </c:pt>
                <c:pt idx="3">
                  <c:v>6</c:v>
                </c:pt>
                <c:pt idx="4">
                  <c:v>6</c:v>
                </c:pt>
                <c:pt idx="5">
                  <c:v>8</c:v>
                </c:pt>
                <c:pt idx="6">
                  <c:v>8</c:v>
                </c:pt>
                <c:pt idx="7">
                  <c:v>6</c:v>
                </c:pt>
                <c:pt idx="8">
                  <c:v>6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</c:ser>
        <c:gapWidth val="150"/>
        <c:overlap val="-10"/>
        <c:axId val="94623662"/>
        <c:axId val="81101265"/>
      </c:barChart>
      <c:catAx>
        <c:axId val="946236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81101265"/>
        <c:crosses val="autoZero"/>
        <c:auto val="1"/>
        <c:lblAlgn val="ctr"/>
        <c:lblOffset val="100"/>
        <c:noMultiLvlLbl val="0"/>
      </c:catAx>
      <c:valAx>
        <c:axId val="81101265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946236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Seviye dağılımı (tüm hücreler)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Hesap!B1</c:f>
              <c:strCache>
                <c:ptCount val="1"/>
                <c:pt idx="0">
                  <c:v>Hücre sayısı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2410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b283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97316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4748b"/>
              </a:solidFill>
              <a:ln w="0">
                <a:noFill/>
              </a:ln>
            </c:spPr>
          </c:dPt>
          <c:dPt>
            <c:idx val="4"/>
            <c:spPr>
              <a:solidFill>
                <a:srgbClr val="fdba74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8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Hesap!$A$2:$A$6</c:f>
              <c:strCache>
                <c:ptCount val="5"/>
                <c:pt idx="0">
                  <c:v>0 · Eğitim almadı</c:v>
                </c:pt>
                <c:pt idx="1">
                  <c:v>1 · Gözetim altında çalışır</c:v>
                </c:pt>
                <c:pt idx="2">
                  <c:v>2 · Bağımsız çalışır (yetkin)</c:v>
                </c:pt>
                <c:pt idx="3">
                  <c:v>3 · Bağımsız + eğitim verebilir</c:v>
                </c:pt>
                <c:pt idx="4">
                  <c:v>4 · Uzman / süreç sahibi</c:v>
                </c:pt>
              </c:strCache>
            </c:strRef>
          </c:cat>
          <c:val>
            <c:numRef>
              <c:f>Hesap!$B$2:$B$6</c:f>
              <c:numCache>
                <c:formatCode>General</c:formatCode>
                <c:ptCount val="5"/>
                <c:pt idx="0">
                  <c:v>150</c:v>
                </c:pt>
                <c:pt idx="1">
                  <c:v>19</c:v>
                </c:pt>
                <c:pt idx="2">
                  <c:v>45</c:v>
                </c:pt>
                <c:pt idx="3">
                  <c:v>23</c:v>
                </c:pt>
                <c:pt idx="4">
                  <c:v>3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Kişi başı yetkin operasyon sayısı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Hesap!J1</c:f>
              <c:strCache>
                <c:ptCount val="1"/>
                <c:pt idx="0">
                  <c:v>Yetkin operasyon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800" spc="-1" strike="noStrike">
                    <a:solidFill>
                      <a:srgbClr val="1b2836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Hesap!$I$2:$I$21</c:f>
              <c:strCache>
                <c:ptCount val="20"/>
                <c:pt idx="0">
                  <c:v>Ayşe Demir</c:v>
                </c:pt>
                <c:pt idx="1">
                  <c:v>Mehmet Kaya</c:v>
                </c:pt>
                <c:pt idx="2">
                  <c:v>Elif Yıldız</c:v>
                </c:pt>
                <c:pt idx="3">
                  <c:v>Burak Çelik</c:v>
                </c:pt>
                <c:pt idx="4">
                  <c:v>Zeynep Arslan</c:v>
                </c:pt>
                <c:pt idx="5">
                  <c:v>Emre Şahin</c:v>
                </c:pt>
                <c:pt idx="6">
                  <c:v>Merve Koç</c:v>
                </c:pt>
                <c:pt idx="7">
                  <c:v>Can Aydın</c:v>
                </c:pt>
                <c:pt idx="8">
                  <c:v>Selin Öztürk</c:v>
                </c:pt>
                <c:pt idx="9">
                  <c:v>Murat Doğan</c:v>
                </c:pt>
                <c:pt idx="10">
                  <c:v>Derya Kurt</c:v>
                </c:pt>
                <c:pt idx="11">
                  <c:v>Okan Yılmaz</c:v>
                </c:pt>
                <c:pt idx="12">
                  <c:v>Gamze Polat</c:v>
                </c:pt>
                <c:pt idx="13">
                  <c:v>Serkan Acar</c:v>
                </c:pt>
                <c:pt idx="14">
                  <c:v>Büşra Erdem</c:v>
                </c:pt>
                <c:pt idx="15">
                  <c:v>Tolga Güneş</c:v>
                </c:pt>
                <c:pt idx="16">
                  <c:v>Nur Aksoy</c:v>
                </c:pt>
                <c:pt idx="17">
                  <c:v>Kerem Uçar</c:v>
                </c:pt>
                <c:pt idx="18">
                  <c:v>Pınar Tekin</c:v>
                </c:pt>
                <c:pt idx="19">
                  <c:v>Barış Kılıç</c:v>
                </c:pt>
              </c:strCache>
            </c:strRef>
          </c:cat>
          <c:val>
            <c:numRef>
              <c:f>Hesap!$J$2:$J$21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5</c:v>
                </c:pt>
                <c:pt idx="5">
                  <c:v>3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2</c:v>
                </c:pt>
                <c:pt idx="12">
                  <c:v>4</c:v>
                </c:pt>
                <c:pt idx="13">
                  <c:v>2</c:v>
                </c:pt>
                <c:pt idx="14">
                  <c:v>8</c:v>
                </c:pt>
                <c:pt idx="15">
                  <c:v>6</c:v>
                </c:pt>
                <c:pt idx="16">
                  <c:v>12</c:v>
                </c:pt>
                <c:pt idx="17">
                  <c:v>3</c:v>
                </c:pt>
                <c:pt idx="18">
                  <c:v>5</c:v>
                </c:pt>
                <c:pt idx="19">
                  <c:v>1</c:v>
                </c:pt>
              </c:numCache>
            </c:numRef>
          </c:val>
        </c:ser>
        <c:gapWidth val="150"/>
        <c:overlap val="0"/>
        <c:axId val="51959861"/>
        <c:axId val="85544260"/>
      </c:barChart>
      <c:catAx>
        <c:axId val="5195986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85544260"/>
        <c:crosses val="autoZero"/>
        <c:auto val="1"/>
        <c:lblAlgn val="ctr"/>
        <c:lblOffset val="100"/>
        <c:noMultiLvlLbl val="0"/>
      </c:catAx>
      <c:valAx>
        <c:axId val="85544260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5195986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155880</xdr:colOff>
      <xdr:row>3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1142640" cy="1142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12</xdr:col>
      <xdr:colOff>378000</xdr:colOff>
      <xdr:row>23</xdr:row>
      <xdr:rowOff>140760</xdr:rowOff>
    </xdr:to>
    <xdr:graphicFrame>
      <xdr:nvGraphicFramePr>
        <xdr:cNvPr id="1" name="Chart 1"/>
        <xdr:cNvGraphicFramePr/>
      </xdr:nvGraphicFramePr>
      <xdr:xfrm>
        <a:off x="141120" y="205740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9</xdr:row>
      <xdr:rowOff>0</xdr:rowOff>
    </xdr:from>
    <xdr:to>
      <xdr:col>25</xdr:col>
      <xdr:colOff>126000</xdr:colOff>
      <xdr:row>23</xdr:row>
      <xdr:rowOff>140760</xdr:rowOff>
    </xdr:to>
    <xdr:graphicFrame>
      <xdr:nvGraphicFramePr>
        <xdr:cNvPr id="2" name="Chart 2"/>
        <xdr:cNvGraphicFramePr/>
      </xdr:nvGraphicFramePr>
      <xdr:xfrm>
        <a:off x="5524560" y="205740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12</xdr:col>
      <xdr:colOff>378000</xdr:colOff>
      <xdr:row>52</xdr:row>
      <xdr:rowOff>151560</xdr:rowOff>
    </xdr:to>
    <xdr:graphicFrame>
      <xdr:nvGraphicFramePr>
        <xdr:cNvPr id="3" name="Chart 3"/>
        <xdr:cNvGraphicFramePr/>
      </xdr:nvGraphicFramePr>
      <xdr:xfrm>
        <a:off x="141120" y="5105520"/>
        <a:ext cx="5183640" cy="572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moserp.com/sablonla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836"/>
    <pageSetUpPr fitToPage="true"/>
  </sheetPr>
  <dimension ref="A1:N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4" min="2" style="0" width="7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30" hidden="false" customHeight="true" outlineLevel="0" collapsed="false">
      <c r="A3" s="1"/>
      <c r="B3" s="1"/>
      <c r="C3" s="1"/>
      <c r="D3" s="1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</row>
    <row r="4" customFormat="false" ht="30" hidden="false" customHeight="true" outlineLevel="0" collapsed="false">
      <c r="A4" s="1"/>
      <c r="B4" s="1"/>
      <c r="C4" s="1"/>
      <c r="D4" s="1"/>
      <c r="E4" s="3" t="s">
        <v>1</v>
      </c>
      <c r="F4" s="3"/>
      <c r="G4" s="3"/>
      <c r="H4" s="3"/>
      <c r="I4" s="3"/>
      <c r="J4" s="3"/>
      <c r="K4" s="3"/>
      <c r="L4" s="3"/>
      <c r="M4" s="3"/>
      <c r="N4" s="3"/>
    </row>
    <row r="5" customFormat="false" ht="30" hidden="false" customHeight="true" outlineLevel="0" collapsed="false">
      <c r="A5" s="1"/>
      <c r="B5" s="1"/>
      <c r="C5" s="1"/>
      <c r="D5" s="1"/>
      <c r="E5" s="4" t="s">
        <v>2</v>
      </c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customFormat="false" ht="15" hidden="false" customHeight="true" outlineLevel="0" collapsed="false">
      <c r="A8" s="1"/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customFormat="false" ht="15" hidden="false" customHeight="false" outlineLevel="0" collapsed="false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customFormat="false" ht="15" hidden="false" customHeight="false" outlineLevel="0" collapsed="false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8" hidden="false" customHeight="tru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customFormat="false" ht="19.5" hidden="false" customHeight="true" outlineLevel="0" collapsed="false">
      <c r="A14" s="6"/>
      <c r="B14" s="7" t="s">
        <v>4</v>
      </c>
      <c r="C14" s="7"/>
      <c r="D14" s="7"/>
      <c r="E14" s="7"/>
      <c r="F14" s="7"/>
      <c r="G14" s="7"/>
      <c r="H14" s="6"/>
      <c r="I14" s="7" t="s">
        <v>5</v>
      </c>
      <c r="J14" s="7"/>
      <c r="K14" s="7"/>
      <c r="L14" s="7"/>
      <c r="M14" s="7"/>
      <c r="N14" s="7"/>
    </row>
    <row r="15" customFormat="false" ht="30" hidden="false" customHeight="true" outlineLevel="0" collapsed="false">
      <c r="A15" s="6"/>
      <c r="B15" s="8" t="s">
        <v>6</v>
      </c>
      <c r="C15" s="8"/>
      <c r="D15" s="8"/>
      <c r="E15" s="9" t="s">
        <v>7</v>
      </c>
      <c r="F15" s="9"/>
      <c r="G15" s="9"/>
      <c r="H15" s="6"/>
      <c r="I15" s="10" t="s">
        <v>8</v>
      </c>
      <c r="J15" s="10"/>
      <c r="K15" s="10"/>
      <c r="L15" s="10"/>
      <c r="M15" s="10"/>
      <c r="N15" s="10"/>
    </row>
    <row r="16" customFormat="false" ht="30" hidden="false" customHeight="true" outlineLevel="0" collapsed="false">
      <c r="A16" s="6"/>
      <c r="B16" s="8" t="s">
        <v>9</v>
      </c>
      <c r="C16" s="8"/>
      <c r="D16" s="8"/>
      <c r="E16" s="9" t="s">
        <v>10</v>
      </c>
      <c r="F16" s="9"/>
      <c r="G16" s="9"/>
      <c r="H16" s="6"/>
      <c r="I16" s="10" t="s">
        <v>11</v>
      </c>
      <c r="J16" s="10"/>
      <c r="K16" s="10"/>
      <c r="L16" s="10"/>
      <c r="M16" s="10"/>
      <c r="N16" s="10"/>
    </row>
    <row r="17" customFormat="false" ht="30" hidden="false" customHeight="true" outlineLevel="0" collapsed="false">
      <c r="A17" s="6"/>
      <c r="B17" s="8" t="s">
        <v>12</v>
      </c>
      <c r="C17" s="8"/>
      <c r="D17" s="8"/>
      <c r="E17" s="9" t="s">
        <v>13</v>
      </c>
      <c r="F17" s="9"/>
      <c r="G17" s="9"/>
      <c r="H17" s="6"/>
      <c r="I17" s="10" t="s">
        <v>14</v>
      </c>
      <c r="J17" s="10"/>
      <c r="K17" s="10"/>
      <c r="L17" s="10"/>
      <c r="M17" s="10"/>
      <c r="N17" s="10"/>
    </row>
    <row r="18" customFormat="false" ht="30" hidden="false" customHeight="true" outlineLevel="0" collapsed="false">
      <c r="A18" s="6"/>
      <c r="B18" s="8" t="s">
        <v>15</v>
      </c>
      <c r="C18" s="8"/>
      <c r="D18" s="8"/>
      <c r="E18" s="9" t="s">
        <v>16</v>
      </c>
      <c r="F18" s="9"/>
      <c r="G18" s="9"/>
      <c r="H18" s="6"/>
      <c r="I18" s="10" t="s">
        <v>17</v>
      </c>
      <c r="J18" s="10"/>
      <c r="K18" s="10"/>
      <c r="L18" s="10"/>
      <c r="M18" s="10"/>
      <c r="N18" s="10"/>
    </row>
    <row r="19" customFormat="false" ht="18" hidden="false" customHeight="tru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customFormat="false" ht="18" hidden="false" customHeight="tru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customFormat="false" ht="18" hidden="false" customHeight="true" outlineLevel="0" collapsed="false">
      <c r="A21" s="6"/>
      <c r="B21" s="11"/>
      <c r="C21" s="12" t="s">
        <v>18</v>
      </c>
      <c r="D21" s="12"/>
      <c r="E21" s="12"/>
      <c r="F21" s="12"/>
      <c r="G21" s="12"/>
      <c r="H21" s="6"/>
      <c r="I21" s="13" t="s">
        <v>19</v>
      </c>
      <c r="J21" s="13"/>
      <c r="K21" s="13"/>
      <c r="L21" s="13"/>
      <c r="M21" s="13"/>
      <c r="N21" s="13"/>
    </row>
    <row r="22" customFormat="false" ht="18" hidden="false" customHeight="true" outlineLevel="0" collapsed="false">
      <c r="A22" s="6"/>
      <c r="B22" s="14"/>
      <c r="C22" s="12" t="s">
        <v>20</v>
      </c>
      <c r="D22" s="12"/>
      <c r="E22" s="12"/>
      <c r="F22" s="12"/>
      <c r="G22" s="12"/>
      <c r="H22" s="6"/>
      <c r="I22" s="13"/>
      <c r="J22" s="13"/>
      <c r="K22" s="13"/>
      <c r="L22" s="13"/>
      <c r="M22" s="13"/>
      <c r="N22" s="13"/>
    </row>
    <row r="23" customFormat="false" ht="18" hidden="false" customHeight="true" outlineLevel="0" collapsed="false">
      <c r="A23" s="6"/>
      <c r="B23" s="15"/>
      <c r="C23" s="12" t="s">
        <v>21</v>
      </c>
      <c r="D23" s="12"/>
      <c r="E23" s="12"/>
      <c r="F23" s="12"/>
      <c r="G23" s="12"/>
      <c r="H23" s="6"/>
      <c r="I23" s="13"/>
      <c r="J23" s="13"/>
      <c r="K23" s="13"/>
      <c r="L23" s="13"/>
      <c r="M23" s="13"/>
      <c r="N23" s="13"/>
    </row>
    <row r="24" customFormat="false" ht="18" hidden="false" customHeight="true" outlineLevel="0" collapsed="false">
      <c r="A24" s="6"/>
      <c r="B24" s="16"/>
      <c r="C24" s="12" t="s">
        <v>22</v>
      </c>
      <c r="D24" s="12"/>
      <c r="E24" s="12"/>
      <c r="F24" s="12"/>
      <c r="G24" s="12"/>
      <c r="H24" s="6"/>
      <c r="I24" s="13"/>
      <c r="J24" s="13"/>
      <c r="K24" s="13"/>
      <c r="L24" s="13"/>
      <c r="M24" s="13"/>
      <c r="N24" s="13"/>
    </row>
    <row r="25" customFormat="false" ht="18" hidden="false" customHeight="true" outlineLevel="0" collapsed="false">
      <c r="A25" s="6"/>
      <c r="B25" s="17"/>
      <c r="C25" s="12" t="s">
        <v>23</v>
      </c>
      <c r="D25" s="12"/>
      <c r="E25" s="12"/>
      <c r="F25" s="12"/>
      <c r="G25" s="12"/>
      <c r="H25" s="6"/>
      <c r="I25" s="13"/>
      <c r="J25" s="13"/>
      <c r="K25" s="13"/>
      <c r="L25" s="13"/>
      <c r="M25" s="13"/>
      <c r="N25" s="13"/>
    </row>
    <row r="26" customFormat="false" ht="18" hidden="false" customHeight="tru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customFormat="false" ht="18" hidden="false" customHeight="tru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customFormat="false" ht="18" hidden="false" customHeight="true" outlineLevel="0" collapsed="false">
      <c r="A28" s="6"/>
      <c r="B28" s="18" t="s">
        <v>24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customFormat="false" ht="18" hidden="false" customHeight="tru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customFormat="false" ht="3.75" hidden="false" customHeight="true" outlineLevel="0" collapsed="false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customFormat="false" ht="18" hidden="false" customHeight="tru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customFormat="false" ht="18" hidden="false" customHeight="tru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customFormat="false" ht="18" hidden="false" customHeight="tru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customFormat="false" ht="18" hidden="false" customHeight="tru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customFormat="false" ht="18" hidden="false" customHeight="tru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customFormat="false" ht="18" hidden="false" customHeight="tru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customFormat="false" ht="18" hidden="false" customHeight="tru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customFormat="false" ht="18" hidden="false" customHeight="tru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customFormat="false" ht="18" hidden="false" customHeight="tru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customFormat="false" ht="18" hidden="false" customHeight="tru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customFormat="false" ht="18" hidden="false" customHeight="tru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customFormat="false" ht="18" hidden="false" customHeight="tru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customFormat="false" ht="18" hidden="false" customHeight="tru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customFormat="false" ht="18" hidden="false" customHeight="tru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</sheetData>
  <mergeCells count="25">
    <mergeCell ref="E3:N3"/>
    <mergeCell ref="E4:N4"/>
    <mergeCell ref="E5:N5"/>
    <mergeCell ref="B8:N11"/>
    <mergeCell ref="B14:G14"/>
    <mergeCell ref="I14:N14"/>
    <mergeCell ref="B15:D15"/>
    <mergeCell ref="E15:G15"/>
    <mergeCell ref="I15:N15"/>
    <mergeCell ref="B16:D16"/>
    <mergeCell ref="E16:G16"/>
    <mergeCell ref="I16:N16"/>
    <mergeCell ref="B17:D17"/>
    <mergeCell ref="E17:G17"/>
    <mergeCell ref="I17:N17"/>
    <mergeCell ref="B18:D18"/>
    <mergeCell ref="E18:G18"/>
    <mergeCell ref="I18:N18"/>
    <mergeCell ref="C21:G21"/>
    <mergeCell ref="I21:N25"/>
    <mergeCell ref="C22:G22"/>
    <mergeCell ref="C23:G23"/>
    <mergeCell ref="C24:G24"/>
    <mergeCell ref="C25:G25"/>
    <mergeCell ref="B28:N28"/>
  </mergeCells>
  <hyperlinks>
    <hyperlink ref="B15" location="'Dashboard'!A1" display="→  Dashboard"/>
    <hyperlink ref="B16" location="'Matris'!A1" display="→  Matris"/>
    <hyperlink ref="B17" location="'Operasyonlar'!A1" display="→  Operasyonlar"/>
    <hyperlink ref="B18" location="'Nasıl kullanılır'!A1" display="→  Nasıl kullanılır"/>
    <hyperlink ref="B28" r:id="rId1" display="Daha fazla şablon, rehber yazıları ve TAKMOS İK Modülü demosu: takmoserp.com/sablonlar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6.2"/>
    <col collapsed="false" customWidth="true" hidden="false" outlineLevel="0" max="14" min="14" style="0" width="2"/>
    <col collapsed="false" customWidth="true" hidden="false" outlineLevel="0" max="25" min="15" style="0" width="6.2"/>
    <col collapsed="false" customWidth="true" hidden="false" outlineLevel="0" max="26" min="26" style="0" width="2"/>
  </cols>
  <sheetData>
    <row r="1" customFormat="false" ht="33.75" hidden="false" customHeight="true" outlineLevel="0" collapsed="false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 t="s">
        <v>26</v>
      </c>
      <c r="V1" s="21"/>
      <c r="W1" s="21"/>
      <c r="X1" s="21"/>
      <c r="Y1" s="21"/>
    </row>
    <row r="2" customFormat="false" ht="19.5" hidden="false" customHeight="true" outlineLevel="0" collapsed="false">
      <c r="A2" s="22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 t="s">
        <v>28</v>
      </c>
      <c r="T2" s="23"/>
      <c r="U2" s="23"/>
      <c r="V2" s="23"/>
      <c r="W2" s="23"/>
      <c r="X2" s="23"/>
      <c r="Y2" s="23"/>
    </row>
    <row r="3" customFormat="false" ht="19.5" hidden="false" customHeight="true" outlineLevel="0" collapsed="false">
      <c r="A3" s="24"/>
      <c r="B3" s="25" t="s">
        <v>29</v>
      </c>
      <c r="C3" s="25"/>
      <c r="D3" s="26" t="s">
        <v>30</v>
      </c>
      <c r="E3" s="26"/>
      <c r="F3" s="26" t="s">
        <v>31</v>
      </c>
      <c r="G3" s="26"/>
      <c r="H3" s="26" t="s">
        <v>32</v>
      </c>
      <c r="I3" s="26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customFormat="false" ht="19.5" hidden="false" customHeight="true" outlineLevel="0" collapsed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7" t="str">
        <f aca="false">Operasyonlar!$G$6&amp;" · "&amp;Operasyonlar!$G$7</f>
        <v>Montaj Hattı 2 · 2026 / 4. çeyrek</v>
      </c>
      <c r="T4" s="27"/>
      <c r="U4" s="27"/>
      <c r="V4" s="27"/>
      <c r="W4" s="27"/>
      <c r="X4" s="27"/>
      <c r="Y4" s="27"/>
      <c r="Z4" s="24"/>
    </row>
    <row r="5" customFormat="false" ht="15" hidden="false" customHeight="true" outlineLevel="0" collapsed="false">
      <c r="A5" s="24"/>
      <c r="B5" s="28" t="s">
        <v>33</v>
      </c>
      <c r="C5" s="28"/>
      <c r="D5" s="28"/>
      <c r="E5" s="28"/>
      <c r="F5" s="29" t="s">
        <v>34</v>
      </c>
      <c r="G5" s="29"/>
      <c r="H5" s="29"/>
      <c r="I5" s="29"/>
      <c r="J5" s="29" t="s">
        <v>35</v>
      </c>
      <c r="K5" s="29"/>
      <c r="L5" s="29"/>
      <c r="M5" s="29"/>
      <c r="N5" s="24"/>
      <c r="O5" s="28" t="s">
        <v>36</v>
      </c>
      <c r="P5" s="28"/>
      <c r="Q5" s="28"/>
      <c r="R5" s="28"/>
      <c r="S5" s="28" t="s">
        <v>37</v>
      </c>
      <c r="T5" s="28"/>
      <c r="U5" s="28"/>
      <c r="V5" s="28"/>
      <c r="W5" s="28" t="s">
        <v>38</v>
      </c>
      <c r="X5" s="28"/>
      <c r="Y5" s="28"/>
      <c r="Z5" s="24"/>
    </row>
    <row r="6" customFormat="false" ht="15" hidden="false" customHeight="true" outlineLevel="0" collapsed="false">
      <c r="A6" s="24"/>
      <c r="B6" s="30" t="n">
        <f aca="false">COUNTA(Matris!A8:A27)</f>
        <v>20</v>
      </c>
      <c r="C6" s="30"/>
      <c r="D6" s="30"/>
      <c r="E6" s="30"/>
      <c r="F6" s="31" t="n">
        <f aca="false">IFERROR(SUM(Matris!P8:P27)/(COUNTA(Matris!A8:A27)*COUNTA(Operasyonlar!$B$5:$B$24)),0)</f>
        <v>0.295833333333333</v>
      </c>
      <c r="G6" s="31"/>
      <c r="H6" s="31"/>
      <c r="I6" s="31"/>
      <c r="J6" s="32" t="n">
        <f aca="false">COUNTIF(Matris!D30:O30,"RİSK")</f>
        <v>6</v>
      </c>
      <c r="K6" s="32"/>
      <c r="L6" s="32"/>
      <c r="M6" s="32"/>
      <c r="N6" s="24"/>
      <c r="O6" s="30" t="n">
        <f aca="false">COUNTIF(Matris!D28:O28,"&lt;=1")</f>
        <v>0</v>
      </c>
      <c r="P6" s="30"/>
      <c r="Q6" s="30"/>
      <c r="R6" s="30"/>
      <c r="S6" s="30" t="n">
        <f aca="false">SUM(Matris!D31:O31)</f>
        <v>9</v>
      </c>
      <c r="T6" s="30"/>
      <c r="U6" s="30"/>
      <c r="V6" s="30"/>
      <c r="W6" s="30" t="n">
        <f aca="false">COUNTIF(Matris!S8:S27,"Evet")</f>
        <v>12</v>
      </c>
      <c r="X6" s="30"/>
      <c r="Y6" s="30"/>
      <c r="Z6" s="24"/>
    </row>
    <row r="7" customFormat="false" ht="15" hidden="false" customHeight="true" outlineLevel="0" collapsed="false">
      <c r="A7" s="24"/>
      <c r="B7" s="30"/>
      <c r="C7" s="30"/>
      <c r="D7" s="30"/>
      <c r="E7" s="30"/>
      <c r="F7" s="31"/>
      <c r="G7" s="31"/>
      <c r="H7" s="31"/>
      <c r="I7" s="31"/>
      <c r="J7" s="32"/>
      <c r="K7" s="32"/>
      <c r="L7" s="32"/>
      <c r="M7" s="32"/>
      <c r="N7" s="24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24"/>
    </row>
    <row r="8" customFormat="false" ht="15" hidden="false" customHeight="true" outlineLevel="0" collapsed="false">
      <c r="A8" s="24"/>
      <c r="B8" s="33" t="str">
        <f aca="false">COUNTA(Operasyonlar!$B$5:$B$24)&amp;" operasyon"</f>
        <v>12 operasyon</v>
      </c>
      <c r="C8" s="33"/>
      <c r="D8" s="33"/>
      <c r="E8" s="33"/>
      <c r="F8" s="34" t="s">
        <v>39</v>
      </c>
      <c r="G8" s="34"/>
      <c r="H8" s="34"/>
      <c r="I8" s="34"/>
      <c r="J8" s="34" t="s">
        <v>40</v>
      </c>
      <c r="K8" s="34"/>
      <c r="L8" s="34"/>
      <c r="M8" s="34"/>
      <c r="N8" s="24"/>
      <c r="O8" s="33" t="s">
        <v>41</v>
      </c>
      <c r="P8" s="33"/>
      <c r="Q8" s="33"/>
      <c r="R8" s="33"/>
      <c r="S8" s="33" t="s">
        <v>42</v>
      </c>
      <c r="T8" s="33"/>
      <c r="U8" s="33"/>
      <c r="V8" s="33"/>
      <c r="W8" s="33" t="s">
        <v>43</v>
      </c>
      <c r="X8" s="33"/>
      <c r="Y8" s="33"/>
      <c r="Z8" s="24"/>
    </row>
    <row r="9" customFormat="false" ht="9.75" hidden="false" customHeight="true" outlineLevel="0" collapsed="false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customFormat="false" ht="15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customFormat="false" ht="15" hidden="false" customHeight="true" outlineLevel="0" collapsed="false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customFormat="false" ht="15" hidden="false" customHeight="true" outlineLevel="0" collapsed="false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customFormat="false" ht="15" hidden="false" customHeight="true" outlineLevel="0" collapsed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customFormat="false" ht="15" hidden="false" customHeight="true" outlineLevel="0" collapsed="false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customFormat="false" ht="15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customFormat="false" ht="1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customFormat="false" ht="1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customFormat="false" ht="1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customFormat="false" ht="1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customFormat="false" ht="1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customFormat="false" ht="1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customFormat="false" ht="1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customFormat="false" ht="1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customFormat="false" ht="1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customFormat="false" ht="1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customFormat="false" ht="19.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35" t="s">
        <v>44</v>
      </c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24"/>
    </row>
    <row r="27" customFormat="false" ht="21.75" hidden="false" customHeight="tru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36" t="s">
        <v>45</v>
      </c>
      <c r="P27" s="36"/>
      <c r="Q27" s="36"/>
      <c r="R27" s="36"/>
      <c r="S27" s="36" t="s">
        <v>46</v>
      </c>
      <c r="T27" s="36"/>
      <c r="U27" s="36" t="s">
        <v>47</v>
      </c>
      <c r="V27" s="36"/>
      <c r="W27" s="36" t="s">
        <v>48</v>
      </c>
      <c r="X27" s="36" t="s">
        <v>49</v>
      </c>
      <c r="Y27" s="36"/>
      <c r="Z27" s="24"/>
    </row>
    <row r="28" customFormat="false" ht="15" hidden="false" customHeight="true" outlineLevel="0" collapsed="fals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7" t="str">
        <f aca="false">Hesap!D2</f>
        <v>Enjeksiyon presi</v>
      </c>
      <c r="P28" s="37"/>
      <c r="Q28" s="37"/>
      <c r="R28" s="37"/>
      <c r="S28" s="38" t="n">
        <f aca="false">Hesap!E2</f>
        <v>7</v>
      </c>
      <c r="T28" s="38"/>
      <c r="U28" s="38" t="n">
        <f aca="false">Hesap!F2</f>
        <v>8</v>
      </c>
      <c r="V28" s="38"/>
      <c r="W28" s="39" t="n">
        <f aca="false">Hesap!G2</f>
        <v>1</v>
      </c>
      <c r="X28" s="40" t="str">
        <f aca="false">Matris!D30</f>
        <v>RİSK</v>
      </c>
      <c r="Y28" s="40"/>
      <c r="Z28" s="24"/>
    </row>
    <row r="29" customFormat="false" ht="15" hidden="false" customHeight="true" outlineLevel="0" collapsed="false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37" t="str">
        <f aca="false">Hesap!D3</f>
        <v>Çapak alma</v>
      </c>
      <c r="P29" s="37"/>
      <c r="Q29" s="37"/>
      <c r="R29" s="37"/>
      <c r="S29" s="38" t="n">
        <f aca="false">Hesap!E3</f>
        <v>8</v>
      </c>
      <c r="T29" s="38"/>
      <c r="U29" s="38" t="n">
        <f aca="false">Hesap!F3</f>
        <v>6</v>
      </c>
      <c r="V29" s="38"/>
      <c r="W29" s="39" t="n">
        <f aca="false">Hesap!G3</f>
        <v>0</v>
      </c>
      <c r="X29" s="40" t="str">
        <f aca="false">Matris!E30</f>
        <v>OK</v>
      </c>
      <c r="Y29" s="40"/>
      <c r="Z29" s="24"/>
    </row>
    <row r="30" customFormat="false" ht="15" hidden="false" customHeight="true" outlineLevel="0" collapsed="false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37" t="str">
        <f aca="false">Hesap!D4</f>
        <v>Ultrasonik kaynak</v>
      </c>
      <c r="P30" s="37"/>
      <c r="Q30" s="37"/>
      <c r="R30" s="37"/>
      <c r="S30" s="38" t="n">
        <f aca="false">Hesap!E4</f>
        <v>5</v>
      </c>
      <c r="T30" s="38"/>
      <c r="U30" s="38" t="n">
        <f aca="false">Hesap!F4</f>
        <v>8</v>
      </c>
      <c r="V30" s="38"/>
      <c r="W30" s="39" t="n">
        <f aca="false">Hesap!G4</f>
        <v>3</v>
      </c>
      <c r="X30" s="40" t="str">
        <f aca="false">Matris!F30</f>
        <v>RİSK</v>
      </c>
      <c r="Y30" s="40"/>
      <c r="Z30" s="24"/>
    </row>
    <row r="31" customFormat="false" ht="15" hidden="false" customHeight="true" outlineLevel="0" collapsed="false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37" t="str">
        <f aca="false">Hesap!D5</f>
        <v>Vidalama</v>
      </c>
      <c r="P31" s="37"/>
      <c r="Q31" s="37"/>
      <c r="R31" s="37"/>
      <c r="S31" s="38" t="n">
        <f aca="false">Hesap!E5</f>
        <v>8</v>
      </c>
      <c r="T31" s="38"/>
      <c r="U31" s="38" t="n">
        <f aca="false">Hesap!F5</f>
        <v>6</v>
      </c>
      <c r="V31" s="38"/>
      <c r="W31" s="39" t="n">
        <f aca="false">Hesap!G5</f>
        <v>0</v>
      </c>
      <c r="X31" s="40" t="str">
        <f aca="false">Matris!G30</f>
        <v>OK</v>
      </c>
      <c r="Y31" s="40"/>
      <c r="Z31" s="24"/>
    </row>
    <row r="32" customFormat="false" ht="15" hidden="false" customHeight="true" outlineLevel="0" collapsed="false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7" t="str">
        <f aca="false">Hesap!D6</f>
        <v>Klips montajı</v>
      </c>
      <c r="P32" s="37"/>
      <c r="Q32" s="37"/>
      <c r="R32" s="37"/>
      <c r="S32" s="38" t="n">
        <f aca="false">Hesap!E6</f>
        <v>10</v>
      </c>
      <c r="T32" s="38"/>
      <c r="U32" s="38" t="n">
        <f aca="false">Hesap!F6</f>
        <v>6</v>
      </c>
      <c r="V32" s="38"/>
      <c r="W32" s="39" t="n">
        <f aca="false">Hesap!G6</f>
        <v>0</v>
      </c>
      <c r="X32" s="40" t="str">
        <f aca="false">Matris!H30</f>
        <v>OK</v>
      </c>
      <c r="Y32" s="40"/>
      <c r="Z32" s="24"/>
    </row>
    <row r="33" customFormat="false" ht="15" hidden="false" customHeight="true" outlineLevel="0" collapsed="false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37" t="str">
        <f aca="false">Hesap!D7</f>
        <v>Görsel kontrol</v>
      </c>
      <c r="P33" s="37"/>
      <c r="Q33" s="37"/>
      <c r="R33" s="37"/>
      <c r="S33" s="38" t="n">
        <f aca="false">Hesap!E7</f>
        <v>7</v>
      </c>
      <c r="T33" s="38"/>
      <c r="U33" s="38" t="n">
        <f aca="false">Hesap!F7</f>
        <v>8</v>
      </c>
      <c r="V33" s="38"/>
      <c r="W33" s="39" t="n">
        <f aca="false">Hesap!G7</f>
        <v>1</v>
      </c>
      <c r="X33" s="40" t="str">
        <f aca="false">Matris!I30</f>
        <v>RİSK</v>
      </c>
      <c r="Y33" s="40"/>
      <c r="Z33" s="24"/>
    </row>
    <row r="34" customFormat="false" ht="15" hidden="false" customHeight="tru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37" t="str">
        <f aca="false">Hesap!D8</f>
        <v>Sızdırmazlık testi</v>
      </c>
      <c r="P34" s="37"/>
      <c r="Q34" s="37"/>
      <c r="R34" s="37"/>
      <c r="S34" s="38" t="n">
        <f aca="false">Hesap!E8</f>
        <v>6</v>
      </c>
      <c r="T34" s="38"/>
      <c r="U34" s="38" t="n">
        <f aca="false">Hesap!F8</f>
        <v>8</v>
      </c>
      <c r="V34" s="38"/>
      <c r="W34" s="39" t="n">
        <f aca="false">Hesap!G8</f>
        <v>2</v>
      </c>
      <c r="X34" s="40" t="str">
        <f aca="false">Matris!J30</f>
        <v>RİSK</v>
      </c>
      <c r="Y34" s="40"/>
      <c r="Z34" s="24"/>
    </row>
    <row r="35" customFormat="false" ht="15" hidden="false" customHeight="true" outlineLevel="0" collapsed="false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37" t="str">
        <f aca="false">Hesap!D9</f>
        <v>Etiketleme</v>
      </c>
      <c r="P35" s="37"/>
      <c r="Q35" s="37"/>
      <c r="R35" s="37"/>
      <c r="S35" s="38" t="n">
        <f aca="false">Hesap!E9</f>
        <v>7</v>
      </c>
      <c r="T35" s="38"/>
      <c r="U35" s="38" t="n">
        <f aca="false">Hesap!F9</f>
        <v>6</v>
      </c>
      <c r="V35" s="38"/>
      <c r="W35" s="39" t="n">
        <f aca="false">Hesap!G9</f>
        <v>0</v>
      </c>
      <c r="X35" s="40" t="str">
        <f aca="false">Matris!K30</f>
        <v>OK</v>
      </c>
      <c r="Y35" s="40"/>
      <c r="Z35" s="24"/>
    </row>
    <row r="36" customFormat="false" ht="15" hidden="false" customHeight="tru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37" t="str">
        <f aca="false">Hesap!D10</f>
        <v>Paketleme</v>
      </c>
      <c r="P36" s="37"/>
      <c r="Q36" s="37"/>
      <c r="R36" s="37"/>
      <c r="S36" s="38" t="n">
        <f aca="false">Hesap!E10</f>
        <v>5</v>
      </c>
      <c r="T36" s="38"/>
      <c r="U36" s="38" t="n">
        <f aca="false">Hesap!F10</f>
        <v>6</v>
      </c>
      <c r="V36" s="38"/>
      <c r="W36" s="39" t="n">
        <f aca="false">Hesap!G10</f>
        <v>1</v>
      </c>
      <c r="X36" s="40" t="str">
        <f aca="false">Matris!L30</f>
        <v>RİSK</v>
      </c>
      <c r="Y36" s="40"/>
      <c r="Z36" s="24"/>
    </row>
    <row r="37" customFormat="false" ht="15" hidden="false" customHeight="true" outlineLevel="0" collapsed="false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37" t="str">
        <f aca="false">Hesap!D11</f>
        <v>Forklift</v>
      </c>
      <c r="P37" s="37"/>
      <c r="Q37" s="37"/>
      <c r="R37" s="37"/>
      <c r="S37" s="38" t="n">
        <f aca="false">Hesap!E11</f>
        <v>3</v>
      </c>
      <c r="T37" s="38"/>
      <c r="U37" s="38" t="n">
        <f aca="false">Hesap!F11</f>
        <v>3</v>
      </c>
      <c r="V37" s="38"/>
      <c r="W37" s="39" t="n">
        <f aca="false">Hesap!G11</f>
        <v>0</v>
      </c>
      <c r="X37" s="40" t="str">
        <f aca="false">Matris!M30</f>
        <v>OK</v>
      </c>
      <c r="Y37" s="40"/>
      <c r="Z37" s="24"/>
    </row>
    <row r="38" customFormat="false" ht="15" hidden="false" customHeight="tru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37" t="str">
        <f aca="false">Hesap!D12</f>
        <v>Kalıp değişimi</v>
      </c>
      <c r="P38" s="37"/>
      <c r="Q38" s="37"/>
      <c r="R38" s="37"/>
      <c r="S38" s="38" t="n">
        <f aca="false">Hesap!E12</f>
        <v>2</v>
      </c>
      <c r="T38" s="38"/>
      <c r="U38" s="38" t="n">
        <f aca="false">Hesap!F12</f>
        <v>3</v>
      </c>
      <c r="V38" s="38"/>
      <c r="W38" s="39" t="n">
        <f aca="false">Hesap!G12</f>
        <v>1</v>
      </c>
      <c r="X38" s="40" t="str">
        <f aca="false">Matris!N30</f>
        <v>RİSK</v>
      </c>
      <c r="Y38" s="40"/>
      <c r="Z38" s="24"/>
    </row>
    <row r="39" customFormat="false" ht="15" hidden="false" customHeight="true" outlineLevel="0" collapsed="false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37" t="str">
        <f aca="false">Hesap!D13</f>
        <v>5S / İlk parça onayı</v>
      </c>
      <c r="P39" s="37"/>
      <c r="Q39" s="37"/>
      <c r="R39" s="37"/>
      <c r="S39" s="38" t="n">
        <f aca="false">Hesap!E13</f>
        <v>3</v>
      </c>
      <c r="T39" s="38"/>
      <c r="U39" s="38" t="n">
        <f aca="false">Hesap!F13</f>
        <v>3</v>
      </c>
      <c r="V39" s="38"/>
      <c r="W39" s="39" t="n">
        <f aca="false">Hesap!G13</f>
        <v>0</v>
      </c>
      <c r="X39" s="40" t="str">
        <f aca="false">Matris!O30</f>
        <v>OK</v>
      </c>
      <c r="Y39" s="40"/>
      <c r="Z39" s="24"/>
    </row>
    <row r="40" customFormat="false" ht="15" hidden="false" customHeight="true" outlineLevel="0" collapsed="false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customFormat="false" ht="15" hidden="false" customHeight="true" outlineLevel="0" collapsed="false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customFormat="false" ht="19.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35" t="s">
        <v>50</v>
      </c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24"/>
    </row>
    <row r="43" customFormat="false" ht="21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36" t="s">
        <v>51</v>
      </c>
      <c r="P43" s="36"/>
      <c r="Q43" s="36"/>
      <c r="R43" s="36"/>
      <c r="S43" s="36" t="s">
        <v>52</v>
      </c>
      <c r="T43" s="36"/>
      <c r="U43" s="36"/>
      <c r="V43" s="36"/>
      <c r="W43" s="36" t="s">
        <v>53</v>
      </c>
      <c r="X43" s="36"/>
      <c r="Y43" s="36"/>
      <c r="Z43" s="24"/>
    </row>
    <row r="44" customFormat="false" ht="1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37" t="str">
        <f aca="false">IFERROR(INDEX(Matris!$B8:$B27,MATCH(1,Hesap!L$2:L$21,0)),"")</f>
        <v>Ayşe Demir</v>
      </c>
      <c r="P44" s="37"/>
      <c r="Q44" s="37"/>
      <c r="R44" s="37"/>
      <c r="S44" s="37" t="str">
        <f aca="false">IFERROR(INDEX(Matris!$C8:$C27,MATCH(1,Hesap!L$2:L$21,0)),"")</f>
        <v>Operatör</v>
      </c>
      <c r="T44" s="37"/>
      <c r="U44" s="37"/>
      <c r="V44" s="37"/>
      <c r="W44" s="41" t="n">
        <f aca="false">IFERROR(INDEX(Matris!$P8:$P27,MATCH(1,Hesap!L$2:L$21,0)),"")</f>
        <v>1</v>
      </c>
      <c r="X44" s="41"/>
      <c r="Y44" s="41"/>
      <c r="Z44" s="24"/>
    </row>
    <row r="45" customFormat="false" ht="1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37" t="str">
        <f aca="false">IFERROR(INDEX(Matris!$B8:$B27,MATCH(2,Hesap!L$2:L$21,0)),"")</f>
        <v>Zeynep Arslan</v>
      </c>
      <c r="P45" s="37"/>
      <c r="Q45" s="37"/>
      <c r="R45" s="37"/>
      <c r="S45" s="37" t="str">
        <f aca="false">IFERROR(INDEX(Matris!$C8:$C27,MATCH(2,Hesap!L$2:L$21,0)),"")</f>
        <v>Operatör</v>
      </c>
      <c r="T45" s="37"/>
      <c r="U45" s="37"/>
      <c r="V45" s="37"/>
      <c r="W45" s="41" t="n">
        <f aca="false">IFERROR(INDEX(Matris!$P8:$P27,MATCH(2,Hesap!L$2:L$21,0)),"")</f>
        <v>5</v>
      </c>
      <c r="X45" s="41"/>
      <c r="Y45" s="41"/>
      <c r="Z45" s="24"/>
    </row>
    <row r="46" customFormat="false" ht="1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37" t="str">
        <f aca="false">IFERROR(INDEX(Matris!$B8:$B27,MATCH(3,Hesap!L$2:L$21,0)),"")</f>
        <v>Emre Şahin</v>
      </c>
      <c r="P46" s="37"/>
      <c r="Q46" s="37"/>
      <c r="R46" s="37"/>
      <c r="S46" s="37" t="str">
        <f aca="false">IFERROR(INDEX(Matris!$C8:$C27,MATCH(3,Hesap!L$2:L$21,0)),"")</f>
        <v>Operatör</v>
      </c>
      <c r="T46" s="37"/>
      <c r="U46" s="37"/>
      <c r="V46" s="37"/>
      <c r="W46" s="41" t="n">
        <f aca="false">IFERROR(INDEX(Matris!$P8:$P27,MATCH(3,Hesap!L$2:L$21,0)),"")</f>
        <v>3</v>
      </c>
      <c r="X46" s="41"/>
      <c r="Y46" s="41"/>
      <c r="Z46" s="24"/>
    </row>
    <row r="47" customFormat="false" ht="1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37" t="str">
        <f aca="false">IFERROR(INDEX(Matris!$B8:$B27,MATCH(4,Hesap!L$2:L$21,0)),"")</f>
        <v>Selin Öztürk</v>
      </c>
      <c r="P47" s="37"/>
      <c r="Q47" s="37"/>
      <c r="R47" s="37"/>
      <c r="S47" s="37" t="str">
        <f aca="false">IFERROR(INDEX(Matris!$C8:$C27,MATCH(4,Hesap!L$2:L$21,0)),"")</f>
        <v>Operatör</v>
      </c>
      <c r="T47" s="37"/>
      <c r="U47" s="37"/>
      <c r="V47" s="37"/>
      <c r="W47" s="41" t="n">
        <f aca="false">IFERROR(INDEX(Matris!$P8:$P27,MATCH(4,Hesap!L$2:L$21,0)),"")</f>
        <v>3</v>
      </c>
      <c r="X47" s="41"/>
      <c r="Y47" s="41"/>
      <c r="Z47" s="24"/>
    </row>
    <row r="48" customFormat="false" ht="1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37" t="str">
        <f aca="false">IFERROR(INDEX(Matris!$B8:$B27,MATCH(5,Hesap!L$2:L$21,0)),"")</f>
        <v>Derya Kurt</v>
      </c>
      <c r="P48" s="37"/>
      <c r="Q48" s="37"/>
      <c r="R48" s="37"/>
      <c r="S48" s="37" t="str">
        <f aca="false">IFERROR(INDEX(Matris!$C8:$C27,MATCH(5,Hesap!L$2:L$21,0)),"")</f>
        <v>Operatör</v>
      </c>
      <c r="T48" s="37"/>
      <c r="U48" s="37"/>
      <c r="V48" s="37"/>
      <c r="W48" s="41" t="n">
        <f aca="false">IFERROR(INDEX(Matris!$P8:$P27,MATCH(5,Hesap!L$2:L$21,0)),"")</f>
        <v>3</v>
      </c>
      <c r="X48" s="41"/>
      <c r="Y48" s="41"/>
      <c r="Z48" s="24"/>
    </row>
    <row r="49" customFormat="false" ht="1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37" t="str">
        <f aca="false">IFERROR(INDEX(Matris!$B8:$B27,MATCH(6,Hesap!L$2:L$21,0)),"")</f>
        <v>Okan Yılmaz</v>
      </c>
      <c r="P49" s="37"/>
      <c r="Q49" s="37"/>
      <c r="R49" s="37"/>
      <c r="S49" s="37" t="str">
        <f aca="false">IFERROR(INDEX(Matris!$C8:$C27,MATCH(6,Hesap!L$2:L$21,0)),"")</f>
        <v>Operatör</v>
      </c>
      <c r="T49" s="37"/>
      <c r="U49" s="37"/>
      <c r="V49" s="37"/>
      <c r="W49" s="41" t="n">
        <f aca="false">IFERROR(INDEX(Matris!$P8:$P27,MATCH(6,Hesap!L$2:L$21,0)),"")</f>
        <v>2</v>
      </c>
      <c r="X49" s="41"/>
      <c r="Y49" s="41"/>
      <c r="Z49" s="24"/>
    </row>
    <row r="50" customFormat="false" ht="19.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35" t="s">
        <v>54</v>
      </c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24"/>
    </row>
    <row r="51" customFormat="false" ht="21.7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36" t="s">
        <v>45</v>
      </c>
      <c r="P51" s="36"/>
      <c r="Q51" s="36"/>
      <c r="R51" s="36"/>
      <c r="S51" s="36"/>
      <c r="T51" s="36" t="s">
        <v>46</v>
      </c>
      <c r="U51" s="36"/>
      <c r="V51" s="36" t="s">
        <v>47</v>
      </c>
      <c r="W51" s="36"/>
      <c r="X51" s="36" t="s">
        <v>38</v>
      </c>
      <c r="Y51" s="36"/>
      <c r="Z51" s="24"/>
    </row>
    <row r="52" customFormat="false" ht="1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37" t="str">
        <f aca="false">IFERROR(INDEX(Hesap!D$2:D$13,MATCH(1,Hesap!U$2:U$13,0)),"")</f>
        <v>Enjeksiyon presi</v>
      </c>
      <c r="P52" s="37"/>
      <c r="Q52" s="37"/>
      <c r="R52" s="37"/>
      <c r="S52" s="37"/>
      <c r="T52" s="42" t="n">
        <f aca="false">IFERROR(INDEX(Hesap!E$2:E$13,MATCH(1,Hesap!U$2:U$13,0)),"")</f>
        <v>7</v>
      </c>
      <c r="U52" s="42"/>
      <c r="V52" s="42" t="n">
        <f aca="false">IFERROR(INDEX(Hesap!F$2:F$13,MATCH(1,Hesap!U$2:U$13,0)),"")</f>
        <v>8</v>
      </c>
      <c r="W52" s="42"/>
      <c r="X52" s="41" t="n">
        <f aca="false">IFERROR(INDEX(Hesap!T$2:T$13,MATCH(1,Hesap!U$2:U$13,0)),"")</f>
        <v>2</v>
      </c>
      <c r="Y52" s="41"/>
      <c r="Z52" s="24"/>
    </row>
    <row r="53" customFormat="false" ht="1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37" t="str">
        <f aca="false">IFERROR(INDEX(Hesap!D$2:D$13,MATCH(2,Hesap!U$2:U$13,0)),"")</f>
        <v>Ultrasonik kaynak</v>
      </c>
      <c r="P53" s="37"/>
      <c r="Q53" s="37"/>
      <c r="R53" s="37"/>
      <c r="S53" s="37"/>
      <c r="T53" s="42" t="n">
        <f aca="false">IFERROR(INDEX(Hesap!E$2:E$13,MATCH(2,Hesap!U$2:U$13,0)),"")</f>
        <v>5</v>
      </c>
      <c r="U53" s="42"/>
      <c r="V53" s="42" t="n">
        <f aca="false">IFERROR(INDEX(Hesap!F$2:F$13,MATCH(2,Hesap!U$2:U$13,0)),"")</f>
        <v>8</v>
      </c>
      <c r="W53" s="42"/>
      <c r="X53" s="41" t="n">
        <f aca="false">IFERROR(INDEX(Hesap!T$2:T$13,MATCH(2,Hesap!U$2:U$13,0)),"")</f>
        <v>3</v>
      </c>
      <c r="Y53" s="41"/>
      <c r="Z53" s="24"/>
    </row>
    <row r="54" customFormat="false" ht="1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37" t="str">
        <f aca="false">IFERROR(INDEX(Hesap!D$2:D$13,MATCH(3,Hesap!U$2:U$13,0)),"")</f>
        <v>Sızdırmazlık testi</v>
      </c>
      <c r="P54" s="37"/>
      <c r="Q54" s="37"/>
      <c r="R54" s="37"/>
      <c r="S54" s="37"/>
      <c r="T54" s="42" t="n">
        <f aca="false">IFERROR(INDEX(Hesap!E$2:E$13,MATCH(3,Hesap!U$2:U$13,0)),"")</f>
        <v>6</v>
      </c>
      <c r="U54" s="42"/>
      <c r="V54" s="42" t="n">
        <f aca="false">IFERROR(INDEX(Hesap!F$2:F$13,MATCH(3,Hesap!U$2:U$13,0)),"")</f>
        <v>8</v>
      </c>
      <c r="W54" s="42"/>
      <c r="X54" s="41" t="n">
        <f aca="false">IFERROR(INDEX(Hesap!T$2:T$13,MATCH(3,Hesap!U$2:U$13,0)),"")</f>
        <v>3</v>
      </c>
      <c r="Y54" s="41"/>
      <c r="Z54" s="24"/>
    </row>
    <row r="55" customFormat="false" ht="1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37" t="str">
        <f aca="false">IFERROR(INDEX(Hesap!D$2:D$13,MATCH(4,Hesap!U$2:U$13,0)),"")</f>
        <v>Kalıp değişimi</v>
      </c>
      <c r="P55" s="37"/>
      <c r="Q55" s="37"/>
      <c r="R55" s="37"/>
      <c r="S55" s="37"/>
      <c r="T55" s="42" t="n">
        <f aca="false">IFERROR(INDEX(Hesap!E$2:E$13,MATCH(4,Hesap!U$2:U$13,0)),"")</f>
        <v>2</v>
      </c>
      <c r="U55" s="42"/>
      <c r="V55" s="42" t="n">
        <f aca="false">IFERROR(INDEX(Hesap!F$2:F$13,MATCH(4,Hesap!U$2:U$13,0)),"")</f>
        <v>3</v>
      </c>
      <c r="W55" s="42"/>
      <c r="X55" s="41" t="n">
        <f aca="false">IFERROR(INDEX(Hesap!T$2:T$13,MATCH(4,Hesap!U$2:U$13,0)),"")</f>
        <v>1</v>
      </c>
      <c r="Y55" s="41"/>
      <c r="Z55" s="24"/>
    </row>
    <row r="56" customFormat="false" ht="1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customFormat="false" ht="1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customFormat="false" ht="15" hidden="false" customHeight="true" outlineLevel="0" collapsed="false">
      <c r="A58" s="43" t="s">
        <v>55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24"/>
    </row>
    <row r="59" customFormat="false" ht="1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customFormat="false" ht="1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</sheetData>
  <sheetProtection sheet="true" formatCells="false" formatColumns="false" formatRows="false" insertRows="false" deleteRows="false" sort="false" autoFilter="false"/>
  <mergeCells count="124">
    <mergeCell ref="A1:T1"/>
    <mergeCell ref="U1:Y1"/>
    <mergeCell ref="A2:R2"/>
    <mergeCell ref="S2:Y2"/>
    <mergeCell ref="B3:C3"/>
    <mergeCell ref="D3:E3"/>
    <mergeCell ref="F3:G3"/>
    <mergeCell ref="H3:I3"/>
    <mergeCell ref="S4:Y4"/>
    <mergeCell ref="B5:E5"/>
    <mergeCell ref="F5:I5"/>
    <mergeCell ref="J5:M5"/>
    <mergeCell ref="O5:R5"/>
    <mergeCell ref="S5:V5"/>
    <mergeCell ref="W5:Y5"/>
    <mergeCell ref="B6:E7"/>
    <mergeCell ref="F6:I7"/>
    <mergeCell ref="J6:M7"/>
    <mergeCell ref="O6:R7"/>
    <mergeCell ref="S6:V7"/>
    <mergeCell ref="W6:Y7"/>
    <mergeCell ref="B8:E8"/>
    <mergeCell ref="F8:I8"/>
    <mergeCell ref="J8:M8"/>
    <mergeCell ref="O8:R8"/>
    <mergeCell ref="S8:V8"/>
    <mergeCell ref="W8:Y8"/>
    <mergeCell ref="O26:Y26"/>
    <mergeCell ref="O27:R27"/>
    <mergeCell ref="S27:T27"/>
    <mergeCell ref="U27:V27"/>
    <mergeCell ref="X27:Y27"/>
    <mergeCell ref="O28:R28"/>
    <mergeCell ref="S28:T28"/>
    <mergeCell ref="U28:V28"/>
    <mergeCell ref="X28:Y28"/>
    <mergeCell ref="O29:R29"/>
    <mergeCell ref="S29:T29"/>
    <mergeCell ref="U29:V29"/>
    <mergeCell ref="X29:Y29"/>
    <mergeCell ref="O30:R30"/>
    <mergeCell ref="S30:T30"/>
    <mergeCell ref="U30:V30"/>
    <mergeCell ref="X30:Y30"/>
    <mergeCell ref="O31:R31"/>
    <mergeCell ref="S31:T31"/>
    <mergeCell ref="U31:V31"/>
    <mergeCell ref="X31:Y31"/>
    <mergeCell ref="O32:R32"/>
    <mergeCell ref="S32:T32"/>
    <mergeCell ref="U32:V32"/>
    <mergeCell ref="X32:Y32"/>
    <mergeCell ref="O33:R33"/>
    <mergeCell ref="S33:T33"/>
    <mergeCell ref="U33:V33"/>
    <mergeCell ref="X33:Y33"/>
    <mergeCell ref="O34:R34"/>
    <mergeCell ref="S34:T34"/>
    <mergeCell ref="U34:V34"/>
    <mergeCell ref="X34:Y34"/>
    <mergeCell ref="O35:R35"/>
    <mergeCell ref="S35:T35"/>
    <mergeCell ref="U35:V35"/>
    <mergeCell ref="X35:Y35"/>
    <mergeCell ref="O36:R36"/>
    <mergeCell ref="S36:T36"/>
    <mergeCell ref="U36:V36"/>
    <mergeCell ref="X36:Y36"/>
    <mergeCell ref="O37:R37"/>
    <mergeCell ref="S37:T37"/>
    <mergeCell ref="U37:V37"/>
    <mergeCell ref="X37:Y37"/>
    <mergeCell ref="O38:R38"/>
    <mergeCell ref="S38:T38"/>
    <mergeCell ref="U38:V38"/>
    <mergeCell ref="X38:Y38"/>
    <mergeCell ref="O39:R39"/>
    <mergeCell ref="S39:T39"/>
    <mergeCell ref="U39:V39"/>
    <mergeCell ref="X39:Y39"/>
    <mergeCell ref="O42:Y42"/>
    <mergeCell ref="O43:R43"/>
    <mergeCell ref="S43:V43"/>
    <mergeCell ref="W43:Y43"/>
    <mergeCell ref="O44:R44"/>
    <mergeCell ref="S44:V44"/>
    <mergeCell ref="W44:Y44"/>
    <mergeCell ref="O45:R45"/>
    <mergeCell ref="S45:V45"/>
    <mergeCell ref="W45:Y45"/>
    <mergeCell ref="O46:R46"/>
    <mergeCell ref="S46:V46"/>
    <mergeCell ref="W46:Y46"/>
    <mergeCell ref="O47:R47"/>
    <mergeCell ref="S47:V47"/>
    <mergeCell ref="W47:Y47"/>
    <mergeCell ref="O48:R48"/>
    <mergeCell ref="S48:V48"/>
    <mergeCell ref="W48:Y48"/>
    <mergeCell ref="O49:R49"/>
    <mergeCell ref="S49:V49"/>
    <mergeCell ref="W49:Y49"/>
    <mergeCell ref="O50:Y50"/>
    <mergeCell ref="O51:S51"/>
    <mergeCell ref="T51:U51"/>
    <mergeCell ref="V51:W51"/>
    <mergeCell ref="X51:Y51"/>
    <mergeCell ref="O52:S52"/>
    <mergeCell ref="T52:U52"/>
    <mergeCell ref="V52:W52"/>
    <mergeCell ref="X52:Y52"/>
    <mergeCell ref="O53:S53"/>
    <mergeCell ref="T53:U53"/>
    <mergeCell ref="V53:W53"/>
    <mergeCell ref="X53:Y53"/>
    <mergeCell ref="O54:S54"/>
    <mergeCell ref="T54:U54"/>
    <mergeCell ref="V54:W54"/>
    <mergeCell ref="X54:Y54"/>
    <mergeCell ref="O55:S55"/>
    <mergeCell ref="T55:U55"/>
    <mergeCell ref="V55:W55"/>
    <mergeCell ref="X55:Y55"/>
    <mergeCell ref="A58:Y58"/>
  </mergeCells>
  <conditionalFormatting sqref="X28:X39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"RİSK"</formula>
    </cfRule>
  </conditionalFormatting>
  <conditionalFormatting sqref="W28:W39">
    <cfRule type="cellIs" priority="4" operator="greaterThan" aboveAverage="0" equalAverage="0" bottom="0" percent="0" rank="0" text="" dxfId="2">
      <formula>0</formula>
    </cfRule>
  </conditionalFormatting>
  <hyperlinks>
    <hyperlink ref="B3" location="'Dashboard'!A1" display="Dashboard"/>
    <hyperlink ref="D3" location="'Matris'!A1" display="·  Matris"/>
    <hyperlink ref="F3" location="'Operasyonlar'!A1" display="·  Operasyonlar"/>
    <hyperlink ref="H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15"/>
    <col collapsed="false" customWidth="true" hidden="false" outlineLevel="0" max="15" min="4" style="0" width="6.51"/>
    <col collapsed="false" customWidth="true" hidden="false" outlineLevel="0" max="17" min="16" style="0" width="9"/>
    <col collapsed="false" customWidth="true" hidden="false" outlineLevel="0" max="18" min="18" style="0" width="10"/>
    <col collapsed="false" customWidth="true" hidden="false" outlineLevel="0" max="19" min="19" style="0" width="8"/>
    <col collapsed="false" customWidth="true" hidden="false" outlineLevel="0" max="21" min="21" style="0" width="3"/>
    <col collapsed="false" customWidth="true" hidden="false" outlineLevel="0" max="22" min="22" style="0" width="28"/>
  </cols>
  <sheetData>
    <row r="1" customFormat="false" ht="33.75" hidden="false" customHeight="true" outlineLevel="0" collapsed="false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customFormat="false" ht="19.5" hidden="false" customHeight="true" outlineLevel="0" collapsed="false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customFormat="false" ht="15" hidden="false" customHeight="false" outlineLevel="0" collapsed="false">
      <c r="D3" s="44" t="s">
        <v>57</v>
      </c>
    </row>
    <row r="4" customFormat="false" ht="15" hidden="false" customHeight="false" outlineLevel="0" collapsed="false">
      <c r="A4" s="45" t="s">
        <v>58</v>
      </c>
      <c r="B4" s="46" t="str">
        <f aca="false">Operasyonlar!$G$6</f>
        <v>Montaj Hattı 2</v>
      </c>
      <c r="C4" s="46"/>
    </row>
    <row r="5" customFormat="false" ht="15" hidden="false" customHeight="false" outlineLevel="0" collapsed="false">
      <c r="A5" s="45" t="s">
        <v>59</v>
      </c>
      <c r="B5" s="46" t="str">
        <f aca="false">Operasyonlar!$G$7</f>
        <v>2026 / 4. çeyrek</v>
      </c>
      <c r="C5" s="46"/>
    </row>
    <row r="6" customFormat="false" ht="15" hidden="false" customHeight="false" outlineLevel="0" collapsed="false">
      <c r="A6" s="47" t="s">
        <v>29</v>
      </c>
      <c r="B6" s="48" t="s">
        <v>30</v>
      </c>
      <c r="C6" s="47" t="s">
        <v>31</v>
      </c>
      <c r="D6" s="47" t="s">
        <v>32</v>
      </c>
    </row>
    <row r="7" customFormat="false" ht="109.5" hidden="false" customHeight="true" outlineLevel="0" collapsed="false">
      <c r="A7" s="36" t="s">
        <v>60</v>
      </c>
      <c r="B7" s="36" t="s">
        <v>51</v>
      </c>
      <c r="C7" s="36" t="s">
        <v>52</v>
      </c>
      <c r="D7" s="49" t="str">
        <f aca="false">IF(Operasyonlar!B5="","",Operasyonlar!B5)</f>
        <v>Enjeksiyon presi</v>
      </c>
      <c r="E7" s="49" t="str">
        <f aca="false">IF(Operasyonlar!B6="","",Operasyonlar!B6)</f>
        <v>Çapak alma</v>
      </c>
      <c r="F7" s="49" t="str">
        <f aca="false">IF(Operasyonlar!B7="","",Operasyonlar!B7)</f>
        <v>Ultrasonik kaynak</v>
      </c>
      <c r="G7" s="49" t="str">
        <f aca="false">IF(Operasyonlar!B8="","",Operasyonlar!B8)</f>
        <v>Vidalama</v>
      </c>
      <c r="H7" s="49" t="str">
        <f aca="false">IF(Operasyonlar!B9="","",Operasyonlar!B9)</f>
        <v>Klips montajı</v>
      </c>
      <c r="I7" s="49" t="str">
        <f aca="false">IF(Operasyonlar!B10="","",Operasyonlar!B10)</f>
        <v>Görsel kontrol</v>
      </c>
      <c r="J7" s="49" t="str">
        <f aca="false">IF(Operasyonlar!B11="","",Operasyonlar!B11)</f>
        <v>Sızdırmazlık testi</v>
      </c>
      <c r="K7" s="49" t="str">
        <f aca="false">IF(Operasyonlar!B12="","",Operasyonlar!B12)</f>
        <v>Etiketleme</v>
      </c>
      <c r="L7" s="49" t="str">
        <f aca="false">IF(Operasyonlar!B13="","",Operasyonlar!B13)</f>
        <v>Paketleme</v>
      </c>
      <c r="M7" s="49" t="str">
        <f aca="false">IF(Operasyonlar!B14="","",Operasyonlar!B14)</f>
        <v>Forklift</v>
      </c>
      <c r="N7" s="49" t="str">
        <f aca="false">IF(Operasyonlar!B15="","",Operasyonlar!B15)</f>
        <v>Kalıp değişimi</v>
      </c>
      <c r="O7" s="49" t="str">
        <f aca="false">IF(Operasyonlar!B16="","",Operasyonlar!B16)</f>
        <v>5S / İlk parça onayı</v>
      </c>
      <c r="P7" s="50" t="s">
        <v>53</v>
      </c>
      <c r="Q7" s="50" t="s">
        <v>61</v>
      </c>
      <c r="R7" s="50" t="s">
        <v>62</v>
      </c>
      <c r="S7" s="50" t="s">
        <v>63</v>
      </c>
    </row>
    <row r="8" customFormat="false" ht="15" hidden="false" customHeight="false" outlineLevel="0" collapsed="false">
      <c r="A8" s="51" t="s">
        <v>64</v>
      </c>
      <c r="B8" s="52" t="s">
        <v>65</v>
      </c>
      <c r="C8" s="52" t="s">
        <v>66</v>
      </c>
      <c r="D8" s="51" t="n">
        <v>0</v>
      </c>
      <c r="E8" s="51" t="n">
        <v>0</v>
      </c>
      <c r="F8" s="51" t="n">
        <v>1</v>
      </c>
      <c r="G8" s="51" t="n">
        <v>0</v>
      </c>
      <c r="H8" s="51" t="n">
        <v>0</v>
      </c>
      <c r="I8" s="51" t="n">
        <v>1</v>
      </c>
      <c r="J8" s="51" t="n">
        <v>3</v>
      </c>
      <c r="K8" s="51" t="n">
        <v>0</v>
      </c>
      <c r="L8" s="51" t="n">
        <v>0</v>
      </c>
      <c r="M8" s="51" t="n">
        <v>0</v>
      </c>
      <c r="N8" s="51" t="n">
        <v>0</v>
      </c>
      <c r="O8" s="51" t="n">
        <v>0</v>
      </c>
      <c r="P8" s="53" t="n">
        <f aca="false">COUNTIF(D8:O8,"&gt;="&amp;Operasyonlar!$G$5)</f>
        <v>1</v>
      </c>
      <c r="Q8" s="54" t="n">
        <f aca="false">IFERROR(AVERAGE(D8:O8),0)</f>
        <v>0.416666666666667</v>
      </c>
      <c r="R8" s="55" t="n">
        <f aca="false">IFERROR(P8/COUNTA(Operasyonlar!$B$5:$B$24),0)</f>
        <v>0.0833333333333333</v>
      </c>
      <c r="S8" s="56" t="str">
        <f aca="false">IF(COUNTIF(D8:O8,"&gt;=3")&gt;0,"Evet","")</f>
        <v>Evet</v>
      </c>
      <c r="U8" s="14"/>
      <c r="V8" s="57" t="s">
        <v>67</v>
      </c>
    </row>
    <row r="9" customFormat="false" ht="15" hidden="false" customHeight="false" outlineLevel="0" collapsed="false">
      <c r="A9" s="51" t="s">
        <v>68</v>
      </c>
      <c r="B9" s="52" t="s">
        <v>69</v>
      </c>
      <c r="C9" s="52" t="s">
        <v>66</v>
      </c>
      <c r="D9" s="51" t="n">
        <v>1</v>
      </c>
      <c r="E9" s="51" t="n">
        <v>1</v>
      </c>
      <c r="F9" s="51" t="n">
        <v>0</v>
      </c>
      <c r="G9" s="51" t="n">
        <v>0</v>
      </c>
      <c r="H9" s="51" t="n">
        <v>1</v>
      </c>
      <c r="I9" s="51" t="n">
        <v>2</v>
      </c>
      <c r="J9" s="51" t="n">
        <v>2</v>
      </c>
      <c r="K9" s="51" t="n">
        <v>0</v>
      </c>
      <c r="L9" s="51" t="n">
        <v>0</v>
      </c>
      <c r="M9" s="51" t="n">
        <v>0</v>
      </c>
      <c r="N9" s="51" t="n">
        <v>0</v>
      </c>
      <c r="O9" s="51" t="n">
        <v>0</v>
      </c>
      <c r="P9" s="53" t="n">
        <f aca="false">COUNTIF(D9:O9,"&gt;="&amp;Operasyonlar!$G$5)</f>
        <v>2</v>
      </c>
      <c r="Q9" s="54" t="n">
        <f aca="false">IFERROR(AVERAGE(D9:O9),0)</f>
        <v>0.583333333333333</v>
      </c>
      <c r="R9" s="55" t="n">
        <f aca="false">IFERROR(P9/COUNTA(Operasyonlar!$B$5:$B$24),0)</f>
        <v>0.166666666666667</v>
      </c>
      <c r="S9" s="56" t="str">
        <f aca="false">IF(COUNTIF(D9:O9,"&gt;=3")&gt;0,"Evet","")</f>
        <v/>
      </c>
      <c r="U9" s="17"/>
      <c r="V9" s="57" t="s">
        <v>70</v>
      </c>
    </row>
    <row r="10" customFormat="false" ht="15" hidden="false" customHeight="false" outlineLevel="0" collapsed="false">
      <c r="A10" s="51" t="s">
        <v>71</v>
      </c>
      <c r="B10" s="52" t="s">
        <v>72</v>
      </c>
      <c r="C10" s="52" t="s">
        <v>66</v>
      </c>
      <c r="D10" s="51" t="n">
        <v>0</v>
      </c>
      <c r="E10" s="51" t="n">
        <v>2</v>
      </c>
      <c r="F10" s="51" t="n">
        <v>0</v>
      </c>
      <c r="G10" s="51" t="n">
        <v>2</v>
      </c>
      <c r="H10" s="51" t="n">
        <v>0</v>
      </c>
      <c r="I10" s="51" t="n">
        <v>0</v>
      </c>
      <c r="J10" s="51" t="n">
        <v>0</v>
      </c>
      <c r="K10" s="51" t="n">
        <v>0</v>
      </c>
      <c r="L10" s="51" t="n">
        <v>0</v>
      </c>
      <c r="M10" s="51" t="n">
        <v>0</v>
      </c>
      <c r="N10" s="51" t="n">
        <v>1</v>
      </c>
      <c r="O10" s="51" t="n">
        <v>0</v>
      </c>
      <c r="P10" s="53" t="n">
        <f aca="false">COUNTIF(D10:O10,"&gt;="&amp;Operasyonlar!$G$5)</f>
        <v>2</v>
      </c>
      <c r="Q10" s="54" t="n">
        <f aca="false">IFERROR(AVERAGE(D10:O10),0)</f>
        <v>0.416666666666667</v>
      </c>
      <c r="R10" s="55" t="n">
        <f aca="false">IFERROR(P10/COUNTA(Operasyonlar!$B$5:$B$24),0)</f>
        <v>0.166666666666667</v>
      </c>
      <c r="S10" s="56" t="str">
        <f aca="false">IF(COUNTIF(D10:O10,"&gt;=3")&gt;0,"Evet","")</f>
        <v/>
      </c>
      <c r="U10" s="16"/>
      <c r="V10" s="57" t="s">
        <v>73</v>
      </c>
    </row>
    <row r="11" customFormat="false" ht="15" hidden="false" customHeight="false" outlineLevel="0" collapsed="false">
      <c r="A11" s="51" t="s">
        <v>74</v>
      </c>
      <c r="B11" s="52" t="s">
        <v>75</v>
      </c>
      <c r="C11" s="52" t="s">
        <v>66</v>
      </c>
      <c r="D11" s="51" t="n">
        <v>0</v>
      </c>
      <c r="E11" s="51" t="n">
        <v>2</v>
      </c>
      <c r="F11" s="51" t="n">
        <v>0</v>
      </c>
      <c r="G11" s="51" t="n">
        <v>2</v>
      </c>
      <c r="H11" s="51" t="n">
        <v>0</v>
      </c>
      <c r="I11" s="51" t="n">
        <v>0</v>
      </c>
      <c r="J11" s="51" t="n">
        <v>0</v>
      </c>
      <c r="K11" s="51" t="n">
        <v>0</v>
      </c>
      <c r="L11" s="51" t="n">
        <v>0</v>
      </c>
      <c r="M11" s="51" t="n">
        <v>0</v>
      </c>
      <c r="N11" s="51" t="n">
        <v>0</v>
      </c>
      <c r="O11" s="51" t="n">
        <v>0</v>
      </c>
      <c r="P11" s="53" t="n">
        <f aca="false">COUNTIF(D11:O11,"&gt;="&amp;Operasyonlar!$G$5)</f>
        <v>2</v>
      </c>
      <c r="Q11" s="54" t="n">
        <f aca="false">IFERROR(AVERAGE(D11:O11),0)</f>
        <v>0.333333333333333</v>
      </c>
      <c r="R11" s="55" t="n">
        <f aca="false">IFERROR(P11/COUNTA(Operasyonlar!$B$5:$B$24),0)</f>
        <v>0.166666666666667</v>
      </c>
      <c r="S11" s="56" t="str">
        <f aca="false">IF(COUNTIF(D11:O11,"&gt;=3")&gt;0,"Evet","")</f>
        <v/>
      </c>
      <c r="U11" s="15"/>
      <c r="V11" s="57" t="s">
        <v>76</v>
      </c>
    </row>
    <row r="12" customFormat="false" ht="15" hidden="false" customHeight="false" outlineLevel="0" collapsed="false">
      <c r="A12" s="51" t="s">
        <v>77</v>
      </c>
      <c r="B12" s="52" t="s">
        <v>78</v>
      </c>
      <c r="C12" s="52" t="s">
        <v>66</v>
      </c>
      <c r="D12" s="51" t="n">
        <v>2</v>
      </c>
      <c r="E12" s="51" t="n">
        <v>3</v>
      </c>
      <c r="F12" s="51" t="n">
        <v>0</v>
      </c>
      <c r="G12" s="51" t="n">
        <v>0</v>
      </c>
      <c r="H12" s="51" t="n">
        <v>0</v>
      </c>
      <c r="I12" s="51" t="n">
        <v>0</v>
      </c>
      <c r="J12" s="51" t="n">
        <v>1</v>
      </c>
      <c r="K12" s="51" t="n">
        <v>2</v>
      </c>
      <c r="L12" s="51" t="n">
        <v>2</v>
      </c>
      <c r="M12" s="51" t="n">
        <v>2</v>
      </c>
      <c r="N12" s="51" t="n">
        <v>0</v>
      </c>
      <c r="O12" s="51" t="n">
        <v>0</v>
      </c>
      <c r="P12" s="53" t="n">
        <f aca="false">COUNTIF(D12:O12,"&gt;="&amp;Operasyonlar!$G$5)</f>
        <v>5</v>
      </c>
      <c r="Q12" s="54" t="n">
        <f aca="false">IFERROR(AVERAGE(D12:O12),0)</f>
        <v>1</v>
      </c>
      <c r="R12" s="55" t="n">
        <f aca="false">IFERROR(P12/COUNTA(Operasyonlar!$B$5:$B$24),0)</f>
        <v>0.416666666666667</v>
      </c>
      <c r="S12" s="56" t="str">
        <f aca="false">IF(COUNTIF(D12:O12,"&gt;=3")&gt;0,"Evet","")</f>
        <v>Evet</v>
      </c>
      <c r="U12" s="58"/>
      <c r="V12" s="57" t="s">
        <v>79</v>
      </c>
    </row>
    <row r="13" customFormat="false" ht="15" hidden="false" customHeight="false" outlineLevel="0" collapsed="false">
      <c r="A13" s="51" t="s">
        <v>80</v>
      </c>
      <c r="B13" s="52" t="s">
        <v>81</v>
      </c>
      <c r="C13" s="52" t="s">
        <v>66</v>
      </c>
      <c r="D13" s="51" t="n">
        <v>0</v>
      </c>
      <c r="E13" s="51" t="n">
        <v>2</v>
      </c>
      <c r="F13" s="51" t="n">
        <v>0</v>
      </c>
      <c r="G13" s="51" t="n">
        <v>0</v>
      </c>
      <c r="H13" s="51" t="n">
        <v>2</v>
      </c>
      <c r="I13" s="51" t="n">
        <v>0</v>
      </c>
      <c r="J13" s="51" t="n">
        <v>0</v>
      </c>
      <c r="K13" s="51" t="n">
        <v>0</v>
      </c>
      <c r="L13" s="51" t="n">
        <v>3</v>
      </c>
      <c r="M13" s="51" t="n">
        <v>0</v>
      </c>
      <c r="N13" s="51" t="n">
        <v>0</v>
      </c>
      <c r="O13" s="51" t="n">
        <v>0</v>
      </c>
      <c r="P13" s="53" t="n">
        <f aca="false">COUNTIF(D13:O13,"&gt;="&amp;Operasyonlar!$G$5)</f>
        <v>3</v>
      </c>
      <c r="Q13" s="54" t="n">
        <f aca="false">IFERROR(AVERAGE(D13:O13),0)</f>
        <v>0.583333333333333</v>
      </c>
      <c r="R13" s="55" t="n">
        <f aca="false">IFERROR(P13/COUNTA(Operasyonlar!$B$5:$B$24),0)</f>
        <v>0.25</v>
      </c>
      <c r="S13" s="56" t="str">
        <f aca="false">IF(COUNTIF(D13:O13,"&gt;=3")&gt;0,"Evet","")</f>
        <v>Evet</v>
      </c>
    </row>
    <row r="14" customFormat="false" ht="15" hidden="false" customHeight="false" outlineLevel="0" collapsed="false">
      <c r="A14" s="51" t="s">
        <v>82</v>
      </c>
      <c r="B14" s="52" t="s">
        <v>83</v>
      </c>
      <c r="C14" s="52" t="s">
        <v>66</v>
      </c>
      <c r="D14" s="51" t="n">
        <v>0</v>
      </c>
      <c r="E14" s="51" t="n">
        <v>1</v>
      </c>
      <c r="F14" s="51" t="n">
        <v>2</v>
      </c>
      <c r="G14" s="51" t="n">
        <v>2</v>
      </c>
      <c r="H14" s="51" t="n">
        <v>0</v>
      </c>
      <c r="I14" s="51" t="n">
        <v>0</v>
      </c>
      <c r="J14" s="51" t="n">
        <v>0</v>
      </c>
      <c r="K14" s="51" t="n">
        <v>0</v>
      </c>
      <c r="L14" s="51" t="n">
        <v>0</v>
      </c>
      <c r="M14" s="51" t="n">
        <v>0</v>
      </c>
      <c r="N14" s="51" t="n">
        <v>0</v>
      </c>
      <c r="O14" s="51" t="n">
        <v>0</v>
      </c>
      <c r="P14" s="53" t="n">
        <f aca="false">COUNTIF(D14:O14,"&gt;="&amp;Operasyonlar!$G$5)</f>
        <v>2</v>
      </c>
      <c r="Q14" s="54" t="n">
        <f aca="false">IFERROR(AVERAGE(D14:O14),0)</f>
        <v>0.416666666666667</v>
      </c>
      <c r="R14" s="55" t="n">
        <f aca="false">IFERROR(P14/COUNTA(Operasyonlar!$B$5:$B$24),0)</f>
        <v>0.166666666666667</v>
      </c>
      <c r="S14" s="56" t="str">
        <f aca="false">IF(COUNTIF(D14:O14,"&gt;=3")&gt;0,"Evet","")</f>
        <v/>
      </c>
    </row>
    <row r="15" customFormat="false" ht="15" hidden="false" customHeight="false" outlineLevel="0" collapsed="false">
      <c r="A15" s="51" t="s">
        <v>84</v>
      </c>
      <c r="B15" s="52" t="s">
        <v>85</v>
      </c>
      <c r="C15" s="52" t="s">
        <v>66</v>
      </c>
      <c r="D15" s="51" t="n">
        <v>2</v>
      </c>
      <c r="E15" s="51" t="n">
        <v>0</v>
      </c>
      <c r="F15" s="51" t="n">
        <v>0</v>
      </c>
      <c r="G15" s="51" t="n">
        <v>2</v>
      </c>
      <c r="H15" s="51" t="n">
        <v>0</v>
      </c>
      <c r="I15" s="51" t="n">
        <v>0</v>
      </c>
      <c r="J15" s="51" t="n">
        <v>0</v>
      </c>
      <c r="K15" s="51" t="n">
        <v>0</v>
      </c>
      <c r="L15" s="51" t="n">
        <v>0</v>
      </c>
      <c r="M15" s="51" t="n">
        <v>0</v>
      </c>
      <c r="N15" s="51" t="n">
        <v>0</v>
      </c>
      <c r="O15" s="51" t="n">
        <v>0</v>
      </c>
      <c r="P15" s="53" t="n">
        <f aca="false">COUNTIF(D15:O15,"&gt;="&amp;Operasyonlar!$G$5)</f>
        <v>2</v>
      </c>
      <c r="Q15" s="54" t="n">
        <f aca="false">IFERROR(AVERAGE(D15:O15),0)</f>
        <v>0.333333333333333</v>
      </c>
      <c r="R15" s="55" t="n">
        <f aca="false">IFERROR(P15/COUNTA(Operasyonlar!$B$5:$B$24),0)</f>
        <v>0.166666666666667</v>
      </c>
      <c r="S15" s="56" t="str">
        <f aca="false">IF(COUNTIF(D15:O15,"&gt;=3")&gt;0,"Evet","")</f>
        <v/>
      </c>
    </row>
    <row r="16" customFormat="false" ht="15" hidden="false" customHeight="false" outlineLevel="0" collapsed="false">
      <c r="A16" s="51" t="s">
        <v>86</v>
      </c>
      <c r="B16" s="52" t="s">
        <v>87</v>
      </c>
      <c r="C16" s="52" t="s">
        <v>66</v>
      </c>
      <c r="D16" s="51" t="n">
        <v>0</v>
      </c>
      <c r="E16" s="51" t="n">
        <v>0</v>
      </c>
      <c r="F16" s="51" t="n">
        <v>0</v>
      </c>
      <c r="G16" s="51" t="n">
        <v>2</v>
      </c>
      <c r="H16" s="51" t="n">
        <v>2</v>
      </c>
      <c r="I16" s="51" t="n">
        <v>1</v>
      </c>
      <c r="J16" s="51" t="n">
        <v>3</v>
      </c>
      <c r="K16" s="51" t="n">
        <v>0</v>
      </c>
      <c r="L16" s="51" t="n">
        <v>1</v>
      </c>
      <c r="M16" s="51" t="n">
        <v>0</v>
      </c>
      <c r="N16" s="51" t="n">
        <v>0</v>
      </c>
      <c r="O16" s="51" t="n">
        <v>0</v>
      </c>
      <c r="P16" s="53" t="n">
        <f aca="false">COUNTIF(D16:O16,"&gt;="&amp;Operasyonlar!$G$5)</f>
        <v>3</v>
      </c>
      <c r="Q16" s="54" t="n">
        <f aca="false">IFERROR(AVERAGE(D16:O16),0)</f>
        <v>0.75</v>
      </c>
      <c r="R16" s="55" t="n">
        <f aca="false">IFERROR(P16/COUNTA(Operasyonlar!$B$5:$B$24),0)</f>
        <v>0.25</v>
      </c>
      <c r="S16" s="56" t="str">
        <f aca="false">IF(COUNTIF(D16:O16,"&gt;=3")&gt;0,"Evet","")</f>
        <v>Evet</v>
      </c>
    </row>
    <row r="17" customFormat="false" ht="15" hidden="false" customHeight="false" outlineLevel="0" collapsed="false">
      <c r="A17" s="51" t="s">
        <v>88</v>
      </c>
      <c r="B17" s="52" t="s">
        <v>89</v>
      </c>
      <c r="C17" s="52" t="s">
        <v>66</v>
      </c>
      <c r="D17" s="51" t="n">
        <v>0</v>
      </c>
      <c r="E17" s="51" t="n">
        <v>2</v>
      </c>
      <c r="F17" s="51" t="n">
        <v>0</v>
      </c>
      <c r="G17" s="51" t="n">
        <v>0</v>
      </c>
      <c r="H17" s="51" t="n">
        <v>2</v>
      </c>
      <c r="I17" s="51" t="n">
        <v>0</v>
      </c>
      <c r="J17" s="51" t="n">
        <v>0</v>
      </c>
      <c r="K17" s="51" t="n">
        <v>2</v>
      </c>
      <c r="L17" s="51" t="n">
        <v>0</v>
      </c>
      <c r="M17" s="51" t="n">
        <v>0</v>
      </c>
      <c r="N17" s="51" t="n">
        <v>0</v>
      </c>
      <c r="O17" s="51" t="n">
        <v>0</v>
      </c>
      <c r="P17" s="53" t="n">
        <f aca="false">COUNTIF(D17:O17,"&gt;="&amp;Operasyonlar!$G$5)</f>
        <v>3</v>
      </c>
      <c r="Q17" s="54" t="n">
        <f aca="false">IFERROR(AVERAGE(D17:O17),0)</f>
        <v>0.5</v>
      </c>
      <c r="R17" s="55" t="n">
        <f aca="false">IFERROR(P17/COUNTA(Operasyonlar!$B$5:$B$24),0)</f>
        <v>0.25</v>
      </c>
      <c r="S17" s="56" t="str">
        <f aca="false">IF(COUNTIF(D17:O17,"&gt;=3")&gt;0,"Evet","")</f>
        <v/>
      </c>
    </row>
    <row r="18" customFormat="false" ht="15" hidden="false" customHeight="false" outlineLevel="0" collapsed="false">
      <c r="A18" s="51" t="s">
        <v>90</v>
      </c>
      <c r="B18" s="52" t="s">
        <v>91</v>
      </c>
      <c r="C18" s="52" t="s">
        <v>66</v>
      </c>
      <c r="D18" s="51" t="n">
        <v>2</v>
      </c>
      <c r="E18" s="51" t="n">
        <v>1</v>
      </c>
      <c r="F18" s="51" t="n">
        <v>0</v>
      </c>
      <c r="G18" s="51" t="n">
        <v>0</v>
      </c>
      <c r="H18" s="51" t="n">
        <v>3</v>
      </c>
      <c r="I18" s="51" t="n">
        <v>0</v>
      </c>
      <c r="J18" s="51" t="n">
        <v>0</v>
      </c>
      <c r="K18" s="51" t="n">
        <v>0</v>
      </c>
      <c r="L18" s="51" t="n">
        <v>2</v>
      </c>
      <c r="M18" s="51" t="n">
        <v>0</v>
      </c>
      <c r="N18" s="51" t="n">
        <v>0</v>
      </c>
      <c r="O18" s="51" t="n">
        <v>0</v>
      </c>
      <c r="P18" s="53" t="n">
        <f aca="false">COUNTIF(D18:O18,"&gt;="&amp;Operasyonlar!$G$5)</f>
        <v>3</v>
      </c>
      <c r="Q18" s="54" t="n">
        <f aca="false">IFERROR(AVERAGE(D18:O18),0)</f>
        <v>0.666666666666667</v>
      </c>
      <c r="R18" s="55" t="n">
        <f aca="false">IFERROR(P18/COUNTA(Operasyonlar!$B$5:$B$24),0)</f>
        <v>0.25</v>
      </c>
      <c r="S18" s="56" t="str">
        <f aca="false">IF(COUNTIF(D18:O18,"&gt;=3")&gt;0,"Evet","")</f>
        <v>Evet</v>
      </c>
    </row>
    <row r="19" customFormat="false" ht="15" hidden="false" customHeight="false" outlineLevel="0" collapsed="false">
      <c r="A19" s="51" t="s">
        <v>92</v>
      </c>
      <c r="B19" s="52" t="s">
        <v>93</v>
      </c>
      <c r="C19" s="52" t="s">
        <v>66</v>
      </c>
      <c r="D19" s="51" t="n">
        <v>2</v>
      </c>
      <c r="E19" s="51" t="n">
        <v>0</v>
      </c>
      <c r="F19" s="51" t="n">
        <v>0</v>
      </c>
      <c r="G19" s="51" t="n">
        <v>0</v>
      </c>
      <c r="H19" s="51" t="n">
        <v>0</v>
      </c>
      <c r="I19" s="51" t="n">
        <v>0</v>
      </c>
      <c r="J19" s="51" t="n">
        <v>1</v>
      </c>
      <c r="K19" s="51" t="n">
        <v>3</v>
      </c>
      <c r="L19" s="51" t="n">
        <v>0</v>
      </c>
      <c r="M19" s="51" t="n">
        <v>0</v>
      </c>
      <c r="N19" s="51" t="n">
        <v>0</v>
      </c>
      <c r="O19" s="51" t="n">
        <v>0</v>
      </c>
      <c r="P19" s="53" t="n">
        <f aca="false">COUNTIF(D19:O19,"&gt;="&amp;Operasyonlar!$G$5)</f>
        <v>2</v>
      </c>
      <c r="Q19" s="54" t="n">
        <f aca="false">IFERROR(AVERAGE(D19:O19),0)</f>
        <v>0.5</v>
      </c>
      <c r="R19" s="55" t="n">
        <f aca="false">IFERROR(P19/COUNTA(Operasyonlar!$B$5:$B$24),0)</f>
        <v>0.166666666666667</v>
      </c>
      <c r="S19" s="56" t="str">
        <f aca="false">IF(COUNTIF(D19:O19,"&gt;=3")&gt;0,"Evet","")</f>
        <v>Evet</v>
      </c>
    </row>
    <row r="20" customFormat="false" ht="15" hidden="false" customHeight="false" outlineLevel="0" collapsed="false">
      <c r="A20" s="51" t="s">
        <v>94</v>
      </c>
      <c r="B20" s="52" t="s">
        <v>95</v>
      </c>
      <c r="C20" s="52" t="s">
        <v>66</v>
      </c>
      <c r="D20" s="51" t="n">
        <v>0</v>
      </c>
      <c r="E20" s="51" t="n">
        <v>0</v>
      </c>
      <c r="F20" s="51" t="n">
        <v>2</v>
      </c>
      <c r="G20" s="51" t="n">
        <v>0</v>
      </c>
      <c r="H20" s="51" t="n">
        <v>2</v>
      </c>
      <c r="I20" s="51" t="n">
        <v>3</v>
      </c>
      <c r="J20" s="51" t="n">
        <v>0</v>
      </c>
      <c r="K20" s="51" t="n">
        <v>2</v>
      </c>
      <c r="L20" s="51" t="n">
        <v>1</v>
      </c>
      <c r="M20" s="51" t="n">
        <v>0</v>
      </c>
      <c r="N20" s="51" t="n">
        <v>0</v>
      </c>
      <c r="O20" s="51" t="n">
        <v>0</v>
      </c>
      <c r="P20" s="53" t="n">
        <f aca="false">COUNTIF(D20:O20,"&gt;="&amp;Operasyonlar!$G$5)</f>
        <v>4</v>
      </c>
      <c r="Q20" s="54" t="n">
        <f aca="false">IFERROR(AVERAGE(D20:O20),0)</f>
        <v>0.833333333333333</v>
      </c>
      <c r="R20" s="55" t="n">
        <f aca="false">IFERROR(P20/COUNTA(Operasyonlar!$B$5:$B$24),0)</f>
        <v>0.333333333333333</v>
      </c>
      <c r="S20" s="56" t="str">
        <f aca="false">IF(COUNTIF(D20:O20,"&gt;=3")&gt;0,"Evet","")</f>
        <v>Evet</v>
      </c>
    </row>
    <row r="21" customFormat="false" ht="15" hidden="false" customHeight="false" outlineLevel="0" collapsed="false">
      <c r="A21" s="51" t="s">
        <v>96</v>
      </c>
      <c r="B21" s="52" t="s">
        <v>97</v>
      </c>
      <c r="C21" s="52" t="s">
        <v>66</v>
      </c>
      <c r="D21" s="51" t="n">
        <v>0</v>
      </c>
      <c r="E21" s="51" t="n">
        <v>0</v>
      </c>
      <c r="F21" s="51" t="n">
        <v>0</v>
      </c>
      <c r="G21" s="51" t="n">
        <v>0</v>
      </c>
      <c r="H21" s="51" t="n">
        <v>2</v>
      </c>
      <c r="I21" s="51" t="n">
        <v>0</v>
      </c>
      <c r="J21" s="51" t="n">
        <v>0</v>
      </c>
      <c r="K21" s="51" t="n">
        <v>2</v>
      </c>
      <c r="L21" s="51" t="n">
        <v>0</v>
      </c>
      <c r="M21" s="51" t="n">
        <v>0</v>
      </c>
      <c r="N21" s="51" t="n">
        <v>0</v>
      </c>
      <c r="O21" s="51" t="n">
        <v>0</v>
      </c>
      <c r="P21" s="53" t="n">
        <f aca="false">COUNTIF(D21:O21,"&gt;="&amp;Operasyonlar!$G$5)</f>
        <v>2</v>
      </c>
      <c r="Q21" s="54" t="n">
        <f aca="false">IFERROR(AVERAGE(D21:O21),0)</f>
        <v>0.333333333333333</v>
      </c>
      <c r="R21" s="55" t="n">
        <f aca="false">IFERROR(P21/COUNTA(Operasyonlar!$B$5:$B$24),0)</f>
        <v>0.166666666666667</v>
      </c>
      <c r="S21" s="56" t="str">
        <f aca="false">IF(COUNTIF(D21:O21,"&gt;=3")&gt;0,"Evet","")</f>
        <v/>
      </c>
    </row>
    <row r="22" customFormat="false" ht="15" hidden="false" customHeight="false" outlineLevel="0" collapsed="false">
      <c r="A22" s="51" t="s">
        <v>98</v>
      </c>
      <c r="B22" s="52" t="s">
        <v>99</v>
      </c>
      <c r="C22" s="52" t="s">
        <v>100</v>
      </c>
      <c r="D22" s="51" t="n">
        <v>3</v>
      </c>
      <c r="E22" s="51" t="n">
        <v>2</v>
      </c>
      <c r="F22" s="51" t="n">
        <v>3</v>
      </c>
      <c r="G22" s="51" t="n">
        <v>2</v>
      </c>
      <c r="H22" s="51" t="n">
        <v>3</v>
      </c>
      <c r="I22" s="51" t="n">
        <v>2</v>
      </c>
      <c r="J22" s="51" t="n">
        <v>0</v>
      </c>
      <c r="K22" s="51" t="n">
        <v>0</v>
      </c>
      <c r="L22" s="51" t="n">
        <v>3</v>
      </c>
      <c r="M22" s="51" t="n">
        <v>0</v>
      </c>
      <c r="N22" s="51" t="n">
        <v>2</v>
      </c>
      <c r="O22" s="51" t="n">
        <v>0</v>
      </c>
      <c r="P22" s="53" t="n">
        <f aca="false">COUNTIF(D22:O22,"&gt;="&amp;Operasyonlar!$G$5)</f>
        <v>8</v>
      </c>
      <c r="Q22" s="54" t="n">
        <f aca="false">IFERROR(AVERAGE(D22:O22),0)</f>
        <v>1.66666666666667</v>
      </c>
      <c r="R22" s="55" t="n">
        <f aca="false">IFERROR(P22/COUNTA(Operasyonlar!$B$5:$B$24),0)</f>
        <v>0.666666666666667</v>
      </c>
      <c r="S22" s="56" t="str">
        <f aca="false">IF(COUNTIF(D22:O22,"&gt;=3")&gt;0,"Evet","")</f>
        <v>Evet</v>
      </c>
    </row>
    <row r="23" customFormat="false" ht="15" hidden="false" customHeight="false" outlineLevel="0" collapsed="false">
      <c r="A23" s="51" t="s">
        <v>101</v>
      </c>
      <c r="B23" s="52" t="s">
        <v>102</v>
      </c>
      <c r="C23" s="52" t="s">
        <v>100</v>
      </c>
      <c r="D23" s="51" t="n">
        <v>0</v>
      </c>
      <c r="E23" s="51" t="n">
        <v>0</v>
      </c>
      <c r="F23" s="51" t="n">
        <v>3</v>
      </c>
      <c r="G23" s="51" t="n">
        <v>3</v>
      </c>
      <c r="H23" s="51" t="n">
        <v>1</v>
      </c>
      <c r="I23" s="51" t="n">
        <v>3</v>
      </c>
      <c r="J23" s="51" t="n">
        <v>3</v>
      </c>
      <c r="K23" s="51" t="n">
        <v>2</v>
      </c>
      <c r="L23" s="51" t="n">
        <v>0</v>
      </c>
      <c r="M23" s="51" t="n">
        <v>0</v>
      </c>
      <c r="N23" s="51" t="n">
        <v>0</v>
      </c>
      <c r="O23" s="51" t="n">
        <v>2</v>
      </c>
      <c r="P23" s="53" t="n">
        <f aca="false">COUNTIF(D23:O23,"&gt;="&amp;Operasyonlar!$G$5)</f>
        <v>6</v>
      </c>
      <c r="Q23" s="54" t="n">
        <f aca="false">IFERROR(AVERAGE(D23:O23),0)</f>
        <v>1.41666666666667</v>
      </c>
      <c r="R23" s="55" t="n">
        <f aca="false">IFERROR(P23/COUNTA(Operasyonlar!$B$5:$B$24),0)</f>
        <v>0.5</v>
      </c>
      <c r="S23" s="56" t="str">
        <f aca="false">IF(COUNTIF(D23:O23,"&gt;=3")&gt;0,"Evet","")</f>
        <v>Evet</v>
      </c>
    </row>
    <row r="24" customFormat="false" ht="15" hidden="false" customHeight="false" outlineLevel="0" collapsed="false">
      <c r="A24" s="51" t="s">
        <v>103</v>
      </c>
      <c r="B24" s="52" t="s">
        <v>104</v>
      </c>
      <c r="C24" s="52" t="s">
        <v>105</v>
      </c>
      <c r="D24" s="51" t="n">
        <v>3</v>
      </c>
      <c r="E24" s="51" t="n">
        <v>4</v>
      </c>
      <c r="F24" s="51" t="n">
        <v>3</v>
      </c>
      <c r="G24" s="51" t="n">
        <v>2</v>
      </c>
      <c r="H24" s="51" t="n">
        <v>3</v>
      </c>
      <c r="I24" s="51" t="n">
        <v>3</v>
      </c>
      <c r="J24" s="51" t="n">
        <v>2</v>
      </c>
      <c r="K24" s="51" t="n">
        <v>4</v>
      </c>
      <c r="L24" s="51" t="n">
        <v>3</v>
      </c>
      <c r="M24" s="51" t="n">
        <v>2</v>
      </c>
      <c r="N24" s="51" t="n">
        <v>4</v>
      </c>
      <c r="O24" s="51" t="n">
        <v>3</v>
      </c>
      <c r="P24" s="53" t="n">
        <f aca="false">COUNTIF(D24:O24,"&gt;="&amp;Operasyonlar!$G$5)</f>
        <v>12</v>
      </c>
      <c r="Q24" s="54" t="n">
        <f aca="false">IFERROR(AVERAGE(D24:O24),0)</f>
        <v>3</v>
      </c>
      <c r="R24" s="55" t="n">
        <f aca="false">IFERROR(P24/COUNTA(Operasyonlar!$B$5:$B$24),0)</f>
        <v>1</v>
      </c>
      <c r="S24" s="56" t="str">
        <f aca="false">IF(COUNTIF(D24:O24,"&gt;=3")&gt;0,"Evet","")</f>
        <v>Evet</v>
      </c>
    </row>
    <row r="25" customFormat="false" ht="15" hidden="false" customHeight="false" outlineLevel="0" collapsed="false">
      <c r="A25" s="51" t="s">
        <v>106</v>
      </c>
      <c r="B25" s="52" t="s">
        <v>107</v>
      </c>
      <c r="C25" s="52" t="s">
        <v>108</v>
      </c>
      <c r="D25" s="51" t="n">
        <v>0</v>
      </c>
      <c r="E25" s="51" t="n">
        <v>0</v>
      </c>
      <c r="F25" s="51" t="n">
        <v>0</v>
      </c>
      <c r="G25" s="51" t="n">
        <v>0</v>
      </c>
      <c r="H25" s="51" t="n">
        <v>2</v>
      </c>
      <c r="I25" s="51" t="n">
        <v>2</v>
      </c>
      <c r="J25" s="51" t="n">
        <v>1</v>
      </c>
      <c r="K25" s="51" t="n">
        <v>0</v>
      </c>
      <c r="L25" s="51" t="n">
        <v>0</v>
      </c>
      <c r="M25" s="51" t="n">
        <v>0</v>
      </c>
      <c r="N25" s="51" t="n">
        <v>0</v>
      </c>
      <c r="O25" s="51" t="n">
        <v>3</v>
      </c>
      <c r="P25" s="53" t="n">
        <f aca="false">COUNTIF(D25:O25,"&gt;="&amp;Operasyonlar!$G$5)</f>
        <v>3</v>
      </c>
      <c r="Q25" s="54" t="n">
        <f aca="false">IFERROR(AVERAGE(D25:O25),0)</f>
        <v>0.666666666666667</v>
      </c>
      <c r="R25" s="55" t="n">
        <f aca="false">IFERROR(P25/COUNTA(Operasyonlar!$B$5:$B$24),0)</f>
        <v>0.25</v>
      </c>
      <c r="S25" s="56" t="str">
        <f aca="false">IF(COUNTIF(D25:O25,"&gt;=3")&gt;0,"Evet","")</f>
        <v>Evet</v>
      </c>
    </row>
    <row r="26" customFormat="false" ht="15" hidden="false" customHeight="false" outlineLevel="0" collapsed="false">
      <c r="A26" s="51" t="s">
        <v>109</v>
      </c>
      <c r="B26" s="52" t="s">
        <v>110</v>
      </c>
      <c r="C26" s="52" t="s">
        <v>111</v>
      </c>
      <c r="D26" s="51" t="n">
        <v>2</v>
      </c>
      <c r="E26" s="51" t="n">
        <v>0</v>
      </c>
      <c r="F26" s="51" t="n">
        <v>0</v>
      </c>
      <c r="G26" s="51" t="n">
        <v>0</v>
      </c>
      <c r="H26" s="51" t="n">
        <v>2</v>
      </c>
      <c r="I26" s="51" t="n">
        <v>2</v>
      </c>
      <c r="J26" s="51" t="n">
        <v>2</v>
      </c>
      <c r="K26" s="51" t="n">
        <v>1</v>
      </c>
      <c r="L26" s="51" t="n">
        <v>0</v>
      </c>
      <c r="M26" s="51" t="n">
        <v>3</v>
      </c>
      <c r="N26" s="51" t="n">
        <v>0</v>
      </c>
      <c r="O26" s="51" t="n">
        <v>0</v>
      </c>
      <c r="P26" s="53" t="n">
        <f aca="false">COUNTIF(D26:O26,"&gt;="&amp;Operasyonlar!$G$5)</f>
        <v>5</v>
      </c>
      <c r="Q26" s="54" t="n">
        <f aca="false">IFERROR(AVERAGE(D26:O26),0)</f>
        <v>1</v>
      </c>
      <c r="R26" s="55" t="n">
        <f aca="false">IFERROR(P26/COUNTA(Operasyonlar!$B$5:$B$24),0)</f>
        <v>0.416666666666667</v>
      </c>
      <c r="S26" s="56" t="str">
        <f aca="false">IF(COUNTIF(D26:O26,"&gt;=3")&gt;0,"Evet","")</f>
        <v>Evet</v>
      </c>
    </row>
    <row r="27" customFormat="false" ht="15" hidden="false" customHeight="false" outlineLevel="0" collapsed="false">
      <c r="A27" s="51" t="s">
        <v>112</v>
      </c>
      <c r="B27" s="52" t="s">
        <v>113</v>
      </c>
      <c r="C27" s="52" t="s">
        <v>66</v>
      </c>
      <c r="D27" s="51" t="n">
        <v>1</v>
      </c>
      <c r="E27" s="51" t="n">
        <v>2</v>
      </c>
      <c r="F27" s="51" t="n">
        <v>0</v>
      </c>
      <c r="G27" s="51" t="n">
        <v>0</v>
      </c>
      <c r="H27" s="51" t="n">
        <v>0</v>
      </c>
      <c r="I27" s="51" t="n">
        <v>0</v>
      </c>
      <c r="J27" s="51" t="n">
        <v>1</v>
      </c>
      <c r="K27" s="51" t="n">
        <v>1</v>
      </c>
      <c r="L27" s="51" t="n">
        <v>0</v>
      </c>
      <c r="M27" s="51" t="n">
        <v>0</v>
      </c>
      <c r="N27" s="51" t="n">
        <v>0</v>
      </c>
      <c r="O27" s="51" t="n">
        <v>0</v>
      </c>
      <c r="P27" s="53" t="n">
        <f aca="false">COUNTIF(D27:O27,"&gt;="&amp;Operasyonlar!$G$5)</f>
        <v>1</v>
      </c>
      <c r="Q27" s="54" t="n">
        <f aca="false">IFERROR(AVERAGE(D27:O27),0)</f>
        <v>0.416666666666667</v>
      </c>
      <c r="R27" s="55" t="n">
        <f aca="false">IFERROR(P27/COUNTA(Operasyonlar!$B$5:$B$24),0)</f>
        <v>0.0833333333333333</v>
      </c>
      <c r="S27" s="56" t="str">
        <f aca="false">IF(COUNTIF(D27:O27,"&gt;=3")&gt;0,"Evet","")</f>
        <v/>
      </c>
    </row>
    <row r="28" customFormat="false" ht="15" hidden="false" customHeight="true" outlineLevel="0" collapsed="false">
      <c r="A28" s="59" t="s">
        <v>114</v>
      </c>
      <c r="B28" s="59"/>
      <c r="C28" s="59"/>
      <c r="D28" s="53" t="n">
        <f aca="false">COUNTIF(D8:D27,"&gt;="&amp;Operasyonlar!$G$5)</f>
        <v>7</v>
      </c>
      <c r="E28" s="53" t="n">
        <f aca="false">COUNTIF(E8:E27,"&gt;="&amp;Operasyonlar!$G$5)</f>
        <v>8</v>
      </c>
      <c r="F28" s="53" t="n">
        <f aca="false">COUNTIF(F8:F27,"&gt;="&amp;Operasyonlar!$G$5)</f>
        <v>5</v>
      </c>
      <c r="G28" s="53" t="n">
        <f aca="false">COUNTIF(G8:G27,"&gt;="&amp;Operasyonlar!$G$5)</f>
        <v>8</v>
      </c>
      <c r="H28" s="53" t="n">
        <f aca="false">COUNTIF(H8:H27,"&gt;="&amp;Operasyonlar!$G$5)</f>
        <v>10</v>
      </c>
      <c r="I28" s="53" t="n">
        <f aca="false">COUNTIF(I8:I27,"&gt;="&amp;Operasyonlar!$G$5)</f>
        <v>7</v>
      </c>
      <c r="J28" s="53" t="n">
        <f aca="false">COUNTIF(J8:J27,"&gt;="&amp;Operasyonlar!$G$5)</f>
        <v>6</v>
      </c>
      <c r="K28" s="53" t="n">
        <f aca="false">COUNTIF(K8:K27,"&gt;="&amp;Operasyonlar!$G$5)</f>
        <v>7</v>
      </c>
      <c r="L28" s="53" t="n">
        <f aca="false">COUNTIF(L8:L27,"&gt;="&amp;Operasyonlar!$G$5)</f>
        <v>5</v>
      </c>
      <c r="M28" s="53" t="n">
        <f aca="false">COUNTIF(M8:M27,"&gt;="&amp;Operasyonlar!$G$5)</f>
        <v>3</v>
      </c>
      <c r="N28" s="53" t="n">
        <f aca="false">COUNTIF(N8:N27,"&gt;="&amp;Operasyonlar!$G$5)</f>
        <v>2</v>
      </c>
      <c r="O28" s="53" t="n">
        <f aca="false">COUNTIF(O8:O27,"&gt;="&amp;Operasyonlar!$G$5)</f>
        <v>3</v>
      </c>
      <c r="P28" s="60"/>
      <c r="Q28" s="60"/>
      <c r="R28" s="60"/>
      <c r="S28" s="60"/>
    </row>
    <row r="29" customFormat="false" ht="15" hidden="false" customHeight="true" outlineLevel="0" collapsed="false">
      <c r="A29" s="59" t="s">
        <v>47</v>
      </c>
      <c r="B29" s="59"/>
      <c r="C29" s="59"/>
      <c r="D29" s="56" t="n">
        <f aca="false">Operasyonlar!$C$5</f>
        <v>8</v>
      </c>
      <c r="E29" s="56" t="n">
        <f aca="false">Operasyonlar!$C$6</f>
        <v>6</v>
      </c>
      <c r="F29" s="56" t="n">
        <f aca="false">Operasyonlar!$C$7</f>
        <v>8</v>
      </c>
      <c r="G29" s="56" t="n">
        <f aca="false">Operasyonlar!$C$8</f>
        <v>6</v>
      </c>
      <c r="H29" s="56" t="n">
        <f aca="false">Operasyonlar!$C$9</f>
        <v>6</v>
      </c>
      <c r="I29" s="56" t="n">
        <f aca="false">Operasyonlar!$C$10</f>
        <v>8</v>
      </c>
      <c r="J29" s="56" t="n">
        <f aca="false">Operasyonlar!$C$11</f>
        <v>8</v>
      </c>
      <c r="K29" s="56" t="n">
        <f aca="false">Operasyonlar!$C$12</f>
        <v>6</v>
      </c>
      <c r="L29" s="56" t="n">
        <f aca="false">Operasyonlar!$C$13</f>
        <v>6</v>
      </c>
      <c r="M29" s="56" t="n">
        <f aca="false">Operasyonlar!$C$14</f>
        <v>3</v>
      </c>
      <c r="N29" s="56" t="n">
        <f aca="false">Operasyonlar!$C$15</f>
        <v>3</v>
      </c>
      <c r="O29" s="56" t="n">
        <f aca="false">Operasyonlar!$C$16</f>
        <v>3</v>
      </c>
      <c r="P29" s="60"/>
      <c r="Q29" s="60"/>
      <c r="R29" s="60"/>
      <c r="S29" s="60"/>
    </row>
    <row r="30" customFormat="false" ht="15" hidden="false" customHeight="true" outlineLevel="0" collapsed="false">
      <c r="A30" s="59" t="s">
        <v>49</v>
      </c>
      <c r="B30" s="59"/>
      <c r="C30" s="59"/>
      <c r="D30" s="61" t="str">
        <f aca="false">IF(D28&gt;=Operasyonlar!$C$5,"OK","RİSK")</f>
        <v>RİSK</v>
      </c>
      <c r="E30" s="61" t="str">
        <f aca="false">IF(E28&gt;=Operasyonlar!$C$6,"OK","RİSK")</f>
        <v>OK</v>
      </c>
      <c r="F30" s="61" t="str">
        <f aca="false">IF(F28&gt;=Operasyonlar!$C$7,"OK","RİSK")</f>
        <v>RİSK</v>
      </c>
      <c r="G30" s="61" t="str">
        <f aca="false">IF(G28&gt;=Operasyonlar!$C$8,"OK","RİSK")</f>
        <v>OK</v>
      </c>
      <c r="H30" s="61" t="str">
        <f aca="false">IF(H28&gt;=Operasyonlar!$C$9,"OK","RİSK")</f>
        <v>OK</v>
      </c>
      <c r="I30" s="61" t="str">
        <f aca="false">IF(I28&gt;=Operasyonlar!$C$10,"OK","RİSK")</f>
        <v>RİSK</v>
      </c>
      <c r="J30" s="61" t="str">
        <f aca="false">IF(J28&gt;=Operasyonlar!$C$11,"OK","RİSK")</f>
        <v>RİSK</v>
      </c>
      <c r="K30" s="61" t="str">
        <f aca="false">IF(K28&gt;=Operasyonlar!$C$12,"OK","RİSK")</f>
        <v>OK</v>
      </c>
      <c r="L30" s="61" t="str">
        <f aca="false">IF(L28&gt;=Operasyonlar!$C$13,"OK","RİSK")</f>
        <v>RİSK</v>
      </c>
      <c r="M30" s="61" t="str">
        <f aca="false">IF(M28&gt;=Operasyonlar!$C$14,"OK","RİSK")</f>
        <v>OK</v>
      </c>
      <c r="N30" s="61" t="str">
        <f aca="false">IF(N28&gt;=Operasyonlar!$C$15,"OK","RİSK")</f>
        <v>RİSK</v>
      </c>
      <c r="O30" s="61" t="str">
        <f aca="false">IF(O28&gt;=Operasyonlar!$C$16,"OK","RİSK")</f>
        <v>OK</v>
      </c>
      <c r="P30" s="60"/>
      <c r="Q30" s="60"/>
      <c r="R30" s="60"/>
      <c r="S30" s="60"/>
    </row>
    <row r="31" customFormat="false" ht="15" hidden="false" customHeight="true" outlineLevel="0" collapsed="false">
      <c r="A31" s="59" t="s">
        <v>115</v>
      </c>
      <c r="B31" s="59"/>
      <c r="C31" s="59"/>
      <c r="D31" s="56" t="n">
        <f aca="false">MAX(0,Operasyonlar!$C$5-D28)</f>
        <v>1</v>
      </c>
      <c r="E31" s="56" t="n">
        <f aca="false">MAX(0,Operasyonlar!$C$6-E28)</f>
        <v>0</v>
      </c>
      <c r="F31" s="56" t="n">
        <f aca="false">MAX(0,Operasyonlar!$C$7-F28)</f>
        <v>3</v>
      </c>
      <c r="G31" s="56" t="n">
        <f aca="false">MAX(0,Operasyonlar!$C$8-G28)</f>
        <v>0</v>
      </c>
      <c r="H31" s="56" t="n">
        <f aca="false">MAX(0,Operasyonlar!$C$9-H28)</f>
        <v>0</v>
      </c>
      <c r="I31" s="56" t="n">
        <f aca="false">MAX(0,Operasyonlar!$C$10-I28)</f>
        <v>1</v>
      </c>
      <c r="J31" s="56" t="n">
        <f aca="false">MAX(0,Operasyonlar!$C$11-J28)</f>
        <v>2</v>
      </c>
      <c r="K31" s="56" t="n">
        <f aca="false">MAX(0,Operasyonlar!$C$12-K28)</f>
        <v>0</v>
      </c>
      <c r="L31" s="56" t="n">
        <f aca="false">MAX(0,Operasyonlar!$C$13-L28)</f>
        <v>1</v>
      </c>
      <c r="M31" s="56" t="n">
        <f aca="false">MAX(0,Operasyonlar!$C$14-M28)</f>
        <v>0</v>
      </c>
      <c r="N31" s="56" t="n">
        <f aca="false">MAX(0,Operasyonlar!$C$15-N28)</f>
        <v>1</v>
      </c>
      <c r="O31" s="56" t="n">
        <f aca="false">MAX(0,Operasyonlar!$C$16-O28)</f>
        <v>0</v>
      </c>
      <c r="P31" s="60"/>
      <c r="Q31" s="60"/>
      <c r="R31" s="60"/>
      <c r="S31" s="60"/>
    </row>
    <row r="34" customFormat="false" ht="15" hidden="false" customHeight="false" outlineLevel="0" collapsed="false">
      <c r="A34" s="62" t="s">
        <v>55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</row>
  </sheetData>
  <sheetProtection sheet="true" formatCells="false" formatColumns="false" formatRows="false" insertRows="false" deleteRows="false" sort="false" autoFilter="false"/>
  <mergeCells count="9">
    <mergeCell ref="A1:T1"/>
    <mergeCell ref="A2:T2"/>
    <mergeCell ref="B4:C4"/>
    <mergeCell ref="B5:C5"/>
    <mergeCell ref="A28:C28"/>
    <mergeCell ref="A29:C29"/>
    <mergeCell ref="A30:C30"/>
    <mergeCell ref="A31:C31"/>
    <mergeCell ref="A34:T34"/>
  </mergeCells>
  <conditionalFormatting sqref="D8:O27">
    <cfRule type="cellIs" priority="2" operator="equal" aboveAverage="0" equalAverage="0" bottom="0" percent="0" rank="0" text="" dxfId="3">
      <formula>0</formula>
    </cfRule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0">
      <formula>3</formula>
    </cfRule>
    <cfRule type="cellIs" priority="6" operator="equal" aboveAverage="0" equalAverage="0" bottom="0" percent="0" rank="0" text="" dxfId="6">
      <formula>4</formula>
    </cfRule>
  </conditionalFormatting>
  <conditionalFormatting sqref="D30:O30">
    <cfRule type="cellIs" priority="7" operator="equal" aboveAverage="0" equalAverage="0" bottom="0" percent="0" rank="0" text="" dxfId="0">
      <formula>"OK"</formula>
    </cfRule>
    <cfRule type="cellIs" priority="8" operator="equal" aboveAverage="0" equalAverage="0" bottom="0" percent="0" rank="0" text="" dxfId="1">
      <formula>"RİSK"</formula>
    </cfRule>
  </conditionalFormatting>
  <conditionalFormatting sqref="P8:P27">
    <cfRule type="dataBar" priority="9">
      <dataBar showValue="1" minLength="10" maxLength="90">
        <cfvo type="num" val="0"/>
        <cfvo type="max" val="0"/>
        <color rgb="FFC2410C"/>
      </dataBar>
      <extLst>
        <ext xmlns:x14="http://schemas.microsoft.com/office/spreadsheetml/2009/9/main" uri="{B025F937-C7B1-47D3-B67F-A62EFF666E3E}">
          <x14:id>{6B84D628-8D4D-45F0-B0E2-38C940A9D45A}</x14:id>
        </ext>
      </extLst>
    </cfRule>
  </conditionalFormatting>
  <dataValidations count="1">
    <dataValidation allowBlank="true" error="0–4 arası bir seviye girin." errorStyle="stop" errorTitle="Seviye" operator="between" showDropDown="false" showErrorMessage="true" showInputMessage="false" sqref="D8:O27" type="whole">
      <formula1>0</formula1>
      <formula2>4</formula2>
    </dataValidation>
  </dataValidations>
  <hyperlinks>
    <hyperlink ref="A6" location="'Dashboard'!A1" display="Dashboard"/>
    <hyperlink ref="B6" location="'Matris'!A1" display="·  Matris"/>
    <hyperlink ref="C6" location="'Operasyonlar'!A1" display="·  Operasyonlar"/>
    <hyperlink ref="D6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84D628-8D4D-45F0-B0E2-38C940A9D45A}">
            <x14:dataBar minLength="10" maxLength="90" axisPosition="none" gradient="true">
              <x14:cfvo type="num">
                <xm:f>0</xm:f>
              </x14:cfvo>
              <x14:cfvo type="max"/>
              <x14:negativeFillColor rgb="FFC2410C"/>
              <x14:axisColor rgb="FF000000"/>
            </x14:dataBar>
          </x14:cfRule>
          <xm:sqref>P8:P27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6" min="6" style="0" width="28"/>
    <col collapsed="false" customWidth="true" hidden="false" outlineLevel="0" max="7" min="7" style="0" width="16"/>
  </cols>
  <sheetData>
    <row r="1" customFormat="false" ht="33.75" hidden="false" customHeight="true" outlineLevel="0" collapsed="false">
      <c r="A1" s="20" t="s">
        <v>116</v>
      </c>
      <c r="B1" s="20"/>
      <c r="C1" s="20"/>
      <c r="D1" s="20"/>
      <c r="E1" s="20"/>
      <c r="F1" s="20"/>
    </row>
    <row r="2" customFormat="false" ht="19.5" hidden="false" customHeight="true" outlineLevel="0" collapsed="false">
      <c r="A2" s="22" t="s">
        <v>117</v>
      </c>
      <c r="B2" s="22"/>
      <c r="C2" s="22"/>
      <c r="D2" s="22"/>
      <c r="E2" s="22"/>
      <c r="F2" s="22"/>
    </row>
    <row r="3" customFormat="false" ht="15" hidden="false" customHeight="false" outlineLevel="0" collapsed="false">
      <c r="A3" s="47" t="s">
        <v>29</v>
      </c>
      <c r="B3" s="47" t="s">
        <v>30</v>
      </c>
      <c r="C3" s="48" t="s">
        <v>31</v>
      </c>
      <c r="D3" s="47" t="s">
        <v>32</v>
      </c>
    </row>
    <row r="4" customFormat="false" ht="23.85" hidden="false" customHeight="false" outlineLevel="0" collapsed="false">
      <c r="A4" s="36" t="s">
        <v>118</v>
      </c>
      <c r="B4" s="36" t="s">
        <v>45</v>
      </c>
      <c r="C4" s="36" t="s">
        <v>119</v>
      </c>
      <c r="D4" s="36" t="s">
        <v>120</v>
      </c>
      <c r="F4" s="36" t="s">
        <v>121</v>
      </c>
      <c r="G4" s="36" t="s">
        <v>122</v>
      </c>
    </row>
    <row r="5" customFormat="false" ht="15" hidden="false" customHeight="false" outlineLevel="0" collapsed="false">
      <c r="A5" s="63" t="n">
        <v>1</v>
      </c>
      <c r="B5" s="52" t="s">
        <v>123</v>
      </c>
      <c r="C5" s="51" t="n">
        <v>8</v>
      </c>
      <c r="D5" s="51" t="s">
        <v>124</v>
      </c>
      <c r="F5" s="64" t="s">
        <v>125</v>
      </c>
      <c r="G5" s="65" t="n">
        <v>2</v>
      </c>
    </row>
    <row r="6" customFormat="false" ht="15" hidden="false" customHeight="false" outlineLevel="0" collapsed="false">
      <c r="A6" s="63" t="n">
        <v>2</v>
      </c>
      <c r="B6" s="52" t="s">
        <v>126</v>
      </c>
      <c r="C6" s="51" t="n">
        <v>6</v>
      </c>
      <c r="D6" s="51" t="s">
        <v>127</v>
      </c>
      <c r="F6" s="64" t="s">
        <v>58</v>
      </c>
      <c r="G6" s="52" t="s">
        <v>128</v>
      </c>
    </row>
    <row r="7" customFormat="false" ht="15" hidden="false" customHeight="false" outlineLevel="0" collapsed="false">
      <c r="A7" s="63" t="n">
        <v>3</v>
      </c>
      <c r="B7" s="52" t="s">
        <v>129</v>
      </c>
      <c r="C7" s="51" t="n">
        <v>8</v>
      </c>
      <c r="D7" s="51" t="s">
        <v>124</v>
      </c>
      <c r="F7" s="64" t="s">
        <v>59</v>
      </c>
      <c r="G7" s="52" t="s">
        <v>130</v>
      </c>
    </row>
    <row r="8" customFormat="false" ht="15" hidden="false" customHeight="false" outlineLevel="0" collapsed="false">
      <c r="A8" s="63" t="n">
        <v>4</v>
      </c>
      <c r="B8" s="52" t="s">
        <v>131</v>
      </c>
      <c r="C8" s="51" t="n">
        <v>6</v>
      </c>
      <c r="D8" s="51" t="s">
        <v>127</v>
      </c>
    </row>
    <row r="9" customFormat="false" ht="15" hidden="false" customHeight="false" outlineLevel="0" collapsed="false">
      <c r="A9" s="63" t="n">
        <v>5</v>
      </c>
      <c r="B9" s="52" t="s">
        <v>132</v>
      </c>
      <c r="C9" s="51" t="n">
        <v>6</v>
      </c>
      <c r="D9" s="51" t="s">
        <v>127</v>
      </c>
    </row>
    <row r="10" customFormat="false" ht="19.5" hidden="false" customHeight="true" outlineLevel="0" collapsed="false">
      <c r="A10" s="63" t="n">
        <v>6</v>
      </c>
      <c r="B10" s="52" t="s">
        <v>133</v>
      </c>
      <c r="C10" s="51" t="n">
        <v>8</v>
      </c>
      <c r="D10" s="51" t="s">
        <v>127</v>
      </c>
      <c r="F10" s="66" t="s">
        <v>134</v>
      </c>
      <c r="G10" s="66"/>
    </row>
    <row r="11" customFormat="false" ht="15" hidden="false" customHeight="true" outlineLevel="0" collapsed="false">
      <c r="A11" s="63" t="n">
        <v>7</v>
      </c>
      <c r="B11" s="52" t="s">
        <v>135</v>
      </c>
      <c r="C11" s="51" t="n">
        <v>8</v>
      </c>
      <c r="D11" s="51" t="s">
        <v>124</v>
      </c>
      <c r="F11" s="67" t="s">
        <v>67</v>
      </c>
      <c r="G11" s="67"/>
    </row>
    <row r="12" customFormat="false" ht="15" hidden="false" customHeight="true" outlineLevel="0" collapsed="false">
      <c r="A12" s="63" t="n">
        <v>8</v>
      </c>
      <c r="B12" s="52" t="s">
        <v>136</v>
      </c>
      <c r="C12" s="51" t="n">
        <v>6</v>
      </c>
      <c r="D12" s="51" t="s">
        <v>127</v>
      </c>
      <c r="F12" s="68" t="s">
        <v>70</v>
      </c>
      <c r="G12" s="68"/>
    </row>
    <row r="13" customFormat="false" ht="15" hidden="false" customHeight="true" outlineLevel="0" collapsed="false">
      <c r="A13" s="63" t="n">
        <v>9</v>
      </c>
      <c r="B13" s="52" t="s">
        <v>137</v>
      </c>
      <c r="C13" s="51" t="n">
        <v>6</v>
      </c>
      <c r="D13" s="51" t="s">
        <v>127</v>
      </c>
      <c r="F13" s="69" t="s">
        <v>73</v>
      </c>
      <c r="G13" s="69"/>
    </row>
    <row r="14" customFormat="false" ht="15" hidden="false" customHeight="true" outlineLevel="0" collapsed="false">
      <c r="A14" s="63" t="n">
        <v>10</v>
      </c>
      <c r="B14" s="52" t="s">
        <v>138</v>
      </c>
      <c r="C14" s="51" t="n">
        <v>3</v>
      </c>
      <c r="D14" s="51" t="s">
        <v>127</v>
      </c>
      <c r="F14" s="70" t="s">
        <v>76</v>
      </c>
      <c r="G14" s="70"/>
    </row>
    <row r="15" customFormat="false" ht="15" hidden="false" customHeight="true" outlineLevel="0" collapsed="false">
      <c r="A15" s="63" t="n">
        <v>11</v>
      </c>
      <c r="B15" s="52" t="s">
        <v>139</v>
      </c>
      <c r="C15" s="51" t="n">
        <v>3</v>
      </c>
      <c r="D15" s="51" t="s">
        <v>124</v>
      </c>
      <c r="F15" s="71" t="s">
        <v>79</v>
      </c>
      <c r="G15" s="71"/>
    </row>
    <row r="16" customFormat="false" ht="15" hidden="false" customHeight="false" outlineLevel="0" collapsed="false">
      <c r="A16" s="63" t="n">
        <v>12</v>
      </c>
      <c r="B16" s="52" t="s">
        <v>140</v>
      </c>
      <c r="C16" s="51" t="n">
        <v>3</v>
      </c>
      <c r="D16" s="51" t="s">
        <v>127</v>
      </c>
    </row>
    <row r="17" customFormat="false" ht="15" hidden="false" customHeight="false" outlineLevel="0" collapsed="false">
      <c r="A17" s="63" t="n">
        <v>13</v>
      </c>
      <c r="B17" s="51"/>
      <c r="C17" s="51"/>
      <c r="D17" s="51"/>
    </row>
    <row r="18" customFormat="false" ht="15" hidden="false" customHeight="false" outlineLevel="0" collapsed="false">
      <c r="A18" s="63" t="n">
        <v>14</v>
      </c>
      <c r="B18" s="51"/>
      <c r="C18" s="51"/>
      <c r="D18" s="51"/>
    </row>
    <row r="19" customFormat="false" ht="15" hidden="false" customHeight="false" outlineLevel="0" collapsed="false">
      <c r="A19" s="63" t="n">
        <v>15</v>
      </c>
      <c r="B19" s="51"/>
      <c r="C19" s="51"/>
      <c r="D19" s="51"/>
    </row>
    <row r="20" customFormat="false" ht="15" hidden="false" customHeight="false" outlineLevel="0" collapsed="false">
      <c r="A20" s="63" t="n">
        <v>16</v>
      </c>
      <c r="B20" s="51"/>
      <c r="C20" s="51"/>
      <c r="D20" s="51"/>
    </row>
    <row r="21" customFormat="false" ht="15" hidden="false" customHeight="false" outlineLevel="0" collapsed="false">
      <c r="A21" s="63" t="n">
        <v>17</v>
      </c>
      <c r="B21" s="51"/>
      <c r="C21" s="51"/>
      <c r="D21" s="51"/>
    </row>
    <row r="22" customFormat="false" ht="15" hidden="false" customHeight="false" outlineLevel="0" collapsed="false">
      <c r="A22" s="63" t="n">
        <v>18</v>
      </c>
      <c r="B22" s="51"/>
      <c r="C22" s="51"/>
      <c r="D22" s="51"/>
    </row>
    <row r="23" customFormat="false" ht="15" hidden="false" customHeight="false" outlineLevel="0" collapsed="false">
      <c r="A23" s="63" t="n">
        <v>19</v>
      </c>
      <c r="B23" s="51"/>
      <c r="C23" s="51"/>
      <c r="D23" s="51"/>
    </row>
    <row r="24" customFormat="false" ht="15" hidden="false" customHeight="false" outlineLevel="0" collapsed="false">
      <c r="A24" s="63" t="n">
        <v>20</v>
      </c>
      <c r="B24" s="51"/>
      <c r="C24" s="51"/>
      <c r="D24" s="51"/>
    </row>
  </sheetData>
  <sheetProtection sheet="true" formatCells="false" formatColumns="false" formatRows="false" insertRows="false" deleteRows="false" sort="false" autoFilter="false"/>
  <mergeCells count="8">
    <mergeCell ref="A1:F1"/>
    <mergeCell ref="A2:F2"/>
    <mergeCell ref="F10:G10"/>
    <mergeCell ref="F11:G11"/>
    <mergeCell ref="F12:G12"/>
    <mergeCell ref="F13:G13"/>
    <mergeCell ref="F14:G14"/>
    <mergeCell ref="F15:G15"/>
  </mergeCells>
  <dataValidations count="1">
    <dataValidation allowBlank="true" error="Listeden seçin." errorStyle="stop" errorTitle="Liste" operator="between" showDropDown="false" showErrorMessage="true" showInputMessage="false" sqref="D5:D24" type="list">
      <formula1>"Evet,Hayır"</formula1>
      <formula2>0</formula2>
    </dataValidation>
  </dataValidations>
  <hyperlinks>
    <hyperlink ref="A3" location="'Dashboard'!A1" display="Dashboard"/>
    <hyperlink ref="B3" location="'Matris'!A1" display="·  Matris"/>
    <hyperlink ref="C3" location="'Operasyonlar'!A1" display="·  Operasyonlar"/>
    <hyperlink ref="D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tru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33.75" hidden="false" customHeight="true" outlineLevel="0" collapsed="false">
      <c r="A1" s="20" t="s">
        <v>141</v>
      </c>
      <c r="B1" s="20"/>
    </row>
    <row r="2" customFormat="false" ht="19.5" hidden="false" customHeight="true" outlineLevel="0" collapsed="false">
      <c r="A2" s="22" t="s">
        <v>142</v>
      </c>
      <c r="B2" s="22"/>
    </row>
    <row r="4" customFormat="false" ht="21.75" hidden="false" customHeight="true" outlineLevel="0" collapsed="false">
      <c r="B4" s="72" t="s">
        <v>143</v>
      </c>
    </row>
    <row r="5" customFormat="false" ht="30" hidden="false" customHeight="true" outlineLevel="0" collapsed="false">
      <c r="B5" s="73" t="s">
        <v>144</v>
      </c>
    </row>
    <row r="6" customFormat="false" ht="21.75" hidden="false" customHeight="true" outlineLevel="0" collapsed="false">
      <c r="B6" s="72" t="s">
        <v>145</v>
      </c>
    </row>
    <row r="7" customFormat="false" ht="45" hidden="false" customHeight="true" outlineLevel="0" collapsed="false">
      <c r="B7" s="73" t="s">
        <v>146</v>
      </c>
    </row>
    <row r="8" customFormat="false" ht="30" hidden="false" customHeight="true" outlineLevel="0" collapsed="false">
      <c r="B8" s="73" t="s">
        <v>147</v>
      </c>
    </row>
    <row r="9" customFormat="false" ht="30" hidden="false" customHeight="true" outlineLevel="0" collapsed="false">
      <c r="B9" s="73" t="s">
        <v>148</v>
      </c>
    </row>
    <row r="10" customFormat="false" ht="15" hidden="false" customHeight="true" outlineLevel="0" collapsed="false">
      <c r="B10" s="73" t="s">
        <v>149</v>
      </c>
    </row>
    <row r="11" customFormat="false" ht="21.75" hidden="false" customHeight="true" outlineLevel="0" collapsed="false">
      <c r="B11" s="72" t="s">
        <v>150</v>
      </c>
    </row>
    <row r="12" customFormat="false" ht="30" hidden="false" customHeight="true" outlineLevel="0" collapsed="false">
      <c r="B12" s="73" t="s">
        <v>151</v>
      </c>
    </row>
    <row r="13" customFormat="false" ht="21.75" hidden="false" customHeight="true" outlineLevel="0" collapsed="false">
      <c r="B13" s="72" t="s">
        <v>152</v>
      </c>
    </row>
    <row r="14" customFormat="false" ht="30" hidden="false" customHeight="true" outlineLevel="0" collapsed="false">
      <c r="B14" s="73" t="s">
        <v>153</v>
      </c>
    </row>
    <row r="16" customFormat="false" ht="15" hidden="false" customHeight="false" outlineLevel="0" collapsed="false">
      <c r="B16" s="72" t="s">
        <v>154</v>
      </c>
    </row>
    <row r="17" customFormat="false" ht="15" hidden="false" customHeight="false" outlineLevel="0" collapsed="false">
      <c r="A17" s="11"/>
      <c r="B17" s="57" t="s">
        <v>155</v>
      </c>
    </row>
    <row r="18" customFormat="false" ht="15" hidden="false" customHeight="false" outlineLevel="0" collapsed="false">
      <c r="A18" s="14"/>
      <c r="B18" s="57" t="s">
        <v>156</v>
      </c>
    </row>
    <row r="19" customFormat="false" ht="15" hidden="false" customHeight="false" outlineLevel="0" collapsed="false">
      <c r="A19" s="15"/>
      <c r="B19" s="57" t="s">
        <v>157</v>
      </c>
    </row>
    <row r="20" customFormat="false" ht="15" hidden="false" customHeight="false" outlineLevel="0" collapsed="false">
      <c r="A20" s="16"/>
      <c r="B20" s="57" t="s">
        <v>158</v>
      </c>
    </row>
    <row r="21" customFormat="false" ht="15" hidden="false" customHeight="false" outlineLevel="0" collapsed="false">
      <c r="A21" s="17"/>
      <c r="B21" s="57" t="s">
        <v>23</v>
      </c>
    </row>
    <row r="23" customFormat="false" ht="30" hidden="false" customHeight="true" outlineLevel="0" collapsed="false">
      <c r="B23" s="74" t="s">
        <v>159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160</v>
      </c>
      <c r="B1" s="0" t="s">
        <v>161</v>
      </c>
      <c r="D1" s="0" t="s">
        <v>45</v>
      </c>
      <c r="E1" s="0" t="s">
        <v>162</v>
      </c>
      <c r="F1" s="0" t="s">
        <v>47</v>
      </c>
      <c r="G1" s="0" t="s">
        <v>48</v>
      </c>
      <c r="I1" s="0" t="s">
        <v>51</v>
      </c>
      <c r="J1" s="0" t="s">
        <v>163</v>
      </c>
      <c r="N1" s="0" t="s">
        <v>53</v>
      </c>
      <c r="O1" s="0" t="s">
        <v>164</v>
      </c>
      <c r="Q1" s="0" t="s">
        <v>165</v>
      </c>
      <c r="R1" s="0" t="s">
        <v>46</v>
      </c>
      <c r="S1" s="0" t="s">
        <v>47</v>
      </c>
      <c r="T1" s="0" t="s">
        <v>38</v>
      </c>
    </row>
    <row r="2" customFormat="false" ht="15" hidden="false" customHeight="false" outlineLevel="0" collapsed="false">
      <c r="A2" s="0" t="s">
        <v>67</v>
      </c>
      <c r="B2" s="0" t="n">
        <f aca="false">COUNTIF(Matris!D8:O27,0)</f>
        <v>150</v>
      </c>
      <c r="D2" s="0" t="str">
        <f aca="false">Operasyonlar!B5</f>
        <v>Enjeksiyon presi</v>
      </c>
      <c r="E2" s="0" t="n">
        <f aca="false">Matris!D28</f>
        <v>7</v>
      </c>
      <c r="F2" s="0" t="n">
        <f aca="false">Matris!D29</f>
        <v>8</v>
      </c>
      <c r="G2" s="0" t="n">
        <f aca="false">Matris!D31</f>
        <v>1</v>
      </c>
      <c r="I2" s="0" t="str">
        <f aca="false">Matris!B8</f>
        <v>Ayşe Demir</v>
      </c>
      <c r="J2" s="0" t="n">
        <f aca="false">Matris!P8</f>
        <v>1</v>
      </c>
      <c r="L2" s="0" t="n">
        <f aca="false">0+((Matris!$S8="Evet")*1)</f>
        <v>1</v>
      </c>
      <c r="N2" s="0" t="s">
        <v>166</v>
      </c>
      <c r="O2" s="0" t="n">
        <f aca="false">COUNTIFS(Matris!P8:P27,"&gt;="&amp;0,Matris!P8:P27,"&lt;="&amp;1)</f>
        <v>2</v>
      </c>
      <c r="T2" s="0" t="n">
        <f aca="false">COUNTIF(Matris!D8:D27,"&gt;=3")</f>
        <v>2</v>
      </c>
      <c r="U2" s="0" t="n">
        <f aca="false">0+((Operasyonlar!$D5="Evet")*1)</f>
        <v>1</v>
      </c>
    </row>
    <row r="3" customFormat="false" ht="15" hidden="false" customHeight="false" outlineLevel="0" collapsed="false">
      <c r="A3" s="0" t="s">
        <v>70</v>
      </c>
      <c r="B3" s="0" t="n">
        <f aca="false">COUNTIF(Matris!D8:O27,1)</f>
        <v>19</v>
      </c>
      <c r="D3" s="0" t="str">
        <f aca="false">Operasyonlar!B6</f>
        <v>Çapak alma</v>
      </c>
      <c r="E3" s="0" t="n">
        <f aca="false">Matris!E28</f>
        <v>8</v>
      </c>
      <c r="F3" s="0" t="n">
        <f aca="false">Matris!E29</f>
        <v>6</v>
      </c>
      <c r="G3" s="0" t="n">
        <f aca="false">Matris!E31</f>
        <v>0</v>
      </c>
      <c r="I3" s="0" t="str">
        <f aca="false">Matris!B9</f>
        <v>Mehmet Kaya</v>
      </c>
      <c r="J3" s="0" t="n">
        <f aca="false">Matris!P9</f>
        <v>2</v>
      </c>
      <c r="L3" s="0" t="n">
        <f aca="false">L2+((Matris!$S9="Evet")*1)</f>
        <v>1</v>
      </c>
      <c r="N3" s="0" t="s">
        <v>167</v>
      </c>
      <c r="O3" s="0" t="n">
        <f aca="false">COUNTIFS(Matris!P8:P27,"&gt;="&amp;2,Matris!P8:P27,"&lt;="&amp;3)</f>
        <v>12</v>
      </c>
      <c r="T3" s="0" t="n">
        <f aca="false">COUNTIF(Matris!E8:E27,"&gt;=3")</f>
        <v>2</v>
      </c>
      <c r="U3" s="0" t="n">
        <f aca="false">U2+((Operasyonlar!$D6="Evet")*1)</f>
        <v>1</v>
      </c>
    </row>
    <row r="4" customFormat="false" ht="15" hidden="false" customHeight="false" outlineLevel="0" collapsed="false">
      <c r="A4" s="0" t="s">
        <v>73</v>
      </c>
      <c r="B4" s="0" t="n">
        <f aca="false">COUNTIF(Matris!D8:O27,2)</f>
        <v>45</v>
      </c>
      <c r="D4" s="0" t="str">
        <f aca="false">Operasyonlar!B7</f>
        <v>Ultrasonik kaynak</v>
      </c>
      <c r="E4" s="0" t="n">
        <f aca="false">Matris!F28</f>
        <v>5</v>
      </c>
      <c r="F4" s="0" t="n">
        <f aca="false">Matris!F29</f>
        <v>8</v>
      </c>
      <c r="G4" s="0" t="n">
        <f aca="false">Matris!F31</f>
        <v>3</v>
      </c>
      <c r="I4" s="0" t="str">
        <f aca="false">Matris!B10</f>
        <v>Elif Yıldız</v>
      </c>
      <c r="J4" s="0" t="n">
        <f aca="false">Matris!P10</f>
        <v>2</v>
      </c>
      <c r="L4" s="0" t="n">
        <f aca="false">L3+((Matris!$S10="Evet")*1)</f>
        <v>1</v>
      </c>
      <c r="N4" s="0" t="s">
        <v>168</v>
      </c>
      <c r="O4" s="0" t="n">
        <f aca="false">COUNTIFS(Matris!P8:P27,"&gt;="&amp;4,Matris!P8:P27,"&lt;="&amp;5)</f>
        <v>3</v>
      </c>
      <c r="T4" s="0" t="n">
        <f aca="false">COUNTIF(Matris!F8:F27,"&gt;=3")</f>
        <v>3</v>
      </c>
      <c r="U4" s="0" t="n">
        <f aca="false">U3+((Operasyonlar!$D7="Evet")*1)</f>
        <v>2</v>
      </c>
    </row>
    <row r="5" customFormat="false" ht="15" hidden="false" customHeight="false" outlineLevel="0" collapsed="false">
      <c r="A5" s="0" t="s">
        <v>76</v>
      </c>
      <c r="B5" s="0" t="n">
        <f aca="false">COUNTIF(Matris!D8:O27,3)</f>
        <v>23</v>
      </c>
      <c r="D5" s="0" t="str">
        <f aca="false">Operasyonlar!B8</f>
        <v>Vidalama</v>
      </c>
      <c r="E5" s="0" t="n">
        <f aca="false">Matris!G28</f>
        <v>8</v>
      </c>
      <c r="F5" s="0" t="n">
        <f aca="false">Matris!G29</f>
        <v>6</v>
      </c>
      <c r="G5" s="0" t="n">
        <f aca="false">Matris!G31</f>
        <v>0</v>
      </c>
      <c r="I5" s="0" t="str">
        <f aca="false">Matris!B11</f>
        <v>Burak Çelik</v>
      </c>
      <c r="J5" s="0" t="n">
        <f aca="false">Matris!P11</f>
        <v>2</v>
      </c>
      <c r="L5" s="0" t="n">
        <f aca="false">L4+((Matris!$S11="Evet")*1)</f>
        <v>1</v>
      </c>
      <c r="N5" s="0" t="s">
        <v>169</v>
      </c>
      <c r="O5" s="0" t="n">
        <f aca="false">COUNTIFS(Matris!P8:P27,"&gt;="&amp;6,Matris!P8:P27,"&lt;="&amp;8)</f>
        <v>2</v>
      </c>
      <c r="T5" s="0" t="n">
        <f aca="false">COUNTIF(Matris!G8:G27,"&gt;=3")</f>
        <v>1</v>
      </c>
      <c r="U5" s="0" t="n">
        <f aca="false">U4+((Operasyonlar!$D8="Evet")*1)</f>
        <v>2</v>
      </c>
    </row>
    <row r="6" customFormat="false" ht="15" hidden="false" customHeight="false" outlineLevel="0" collapsed="false">
      <c r="A6" s="0" t="s">
        <v>79</v>
      </c>
      <c r="B6" s="0" t="n">
        <f aca="false">COUNTIF(Matris!D8:O27,4)</f>
        <v>3</v>
      </c>
      <c r="D6" s="0" t="str">
        <f aca="false">Operasyonlar!B9</f>
        <v>Klips montajı</v>
      </c>
      <c r="E6" s="0" t="n">
        <f aca="false">Matris!H28</f>
        <v>10</v>
      </c>
      <c r="F6" s="0" t="n">
        <f aca="false">Matris!H29</f>
        <v>6</v>
      </c>
      <c r="G6" s="0" t="n">
        <f aca="false">Matris!H31</f>
        <v>0</v>
      </c>
      <c r="I6" s="0" t="str">
        <f aca="false">Matris!B12</f>
        <v>Zeynep Arslan</v>
      </c>
      <c r="J6" s="0" t="n">
        <f aca="false">Matris!P12</f>
        <v>5</v>
      </c>
      <c r="L6" s="0" t="n">
        <f aca="false">L5+((Matris!$S12="Evet")*1)</f>
        <v>2</v>
      </c>
      <c r="N6" s="0" t="s">
        <v>170</v>
      </c>
      <c r="O6" s="0" t="n">
        <f aca="false">COUNTIFS(Matris!P8:P27,"&gt;="&amp;9,Matris!P8:P27,"&lt;="&amp;99)</f>
        <v>1</v>
      </c>
      <c r="T6" s="0" t="n">
        <f aca="false">COUNTIF(Matris!H8:H27,"&gt;=3")</f>
        <v>3</v>
      </c>
      <c r="U6" s="0" t="n">
        <f aca="false">U5+((Operasyonlar!$D9="Evet")*1)</f>
        <v>2</v>
      </c>
    </row>
    <row r="7" customFormat="false" ht="15" hidden="false" customHeight="false" outlineLevel="0" collapsed="false">
      <c r="D7" s="0" t="str">
        <f aca="false">Operasyonlar!B10</f>
        <v>Görsel kontrol</v>
      </c>
      <c r="E7" s="0" t="n">
        <f aca="false">Matris!I28</f>
        <v>7</v>
      </c>
      <c r="F7" s="0" t="n">
        <f aca="false">Matris!I29</f>
        <v>8</v>
      </c>
      <c r="G7" s="0" t="n">
        <f aca="false">Matris!I31</f>
        <v>1</v>
      </c>
      <c r="I7" s="0" t="str">
        <f aca="false">Matris!B13</f>
        <v>Emre Şahin</v>
      </c>
      <c r="J7" s="0" t="n">
        <f aca="false">Matris!P13</f>
        <v>3</v>
      </c>
      <c r="L7" s="0" t="n">
        <f aca="false">L6+((Matris!$S13="Evet")*1)</f>
        <v>3</v>
      </c>
      <c r="T7" s="0" t="n">
        <f aca="false">COUNTIF(Matris!I8:I27,"&gt;=3")</f>
        <v>3</v>
      </c>
      <c r="U7" s="0" t="n">
        <f aca="false">U6+((Operasyonlar!$D10="Evet")*1)</f>
        <v>2</v>
      </c>
    </row>
    <row r="8" customFormat="false" ht="15" hidden="false" customHeight="false" outlineLevel="0" collapsed="false">
      <c r="D8" s="0" t="str">
        <f aca="false">Operasyonlar!B11</f>
        <v>Sızdırmazlık testi</v>
      </c>
      <c r="E8" s="0" t="n">
        <f aca="false">Matris!J28</f>
        <v>6</v>
      </c>
      <c r="F8" s="0" t="n">
        <f aca="false">Matris!J29</f>
        <v>8</v>
      </c>
      <c r="G8" s="0" t="n">
        <f aca="false">Matris!J31</f>
        <v>2</v>
      </c>
      <c r="I8" s="0" t="str">
        <f aca="false">Matris!B14</f>
        <v>Merve Koç</v>
      </c>
      <c r="J8" s="0" t="n">
        <f aca="false">Matris!P14</f>
        <v>2</v>
      </c>
      <c r="L8" s="0" t="n">
        <f aca="false">L7+((Matris!$S14="Evet")*1)</f>
        <v>3</v>
      </c>
      <c r="T8" s="0" t="n">
        <f aca="false">COUNTIF(Matris!J8:J27,"&gt;=3")</f>
        <v>3</v>
      </c>
      <c r="U8" s="0" t="n">
        <f aca="false">U7+((Operasyonlar!$D11="Evet")*1)</f>
        <v>3</v>
      </c>
    </row>
    <row r="9" customFormat="false" ht="15" hidden="false" customHeight="false" outlineLevel="0" collapsed="false">
      <c r="D9" s="0" t="str">
        <f aca="false">Operasyonlar!B12</f>
        <v>Etiketleme</v>
      </c>
      <c r="E9" s="0" t="n">
        <f aca="false">Matris!K28</f>
        <v>7</v>
      </c>
      <c r="F9" s="0" t="n">
        <f aca="false">Matris!K29</f>
        <v>6</v>
      </c>
      <c r="G9" s="0" t="n">
        <f aca="false">Matris!K31</f>
        <v>0</v>
      </c>
      <c r="I9" s="0" t="str">
        <f aca="false">Matris!B15</f>
        <v>Can Aydın</v>
      </c>
      <c r="J9" s="0" t="n">
        <f aca="false">Matris!P15</f>
        <v>2</v>
      </c>
      <c r="L9" s="0" t="n">
        <f aca="false">L8+((Matris!$S15="Evet")*1)</f>
        <v>3</v>
      </c>
      <c r="T9" s="0" t="n">
        <f aca="false">COUNTIF(Matris!K8:K27,"&gt;=3")</f>
        <v>2</v>
      </c>
      <c r="U9" s="0" t="n">
        <f aca="false">U8+((Operasyonlar!$D12="Evet")*1)</f>
        <v>3</v>
      </c>
    </row>
    <row r="10" customFormat="false" ht="15" hidden="false" customHeight="false" outlineLevel="0" collapsed="false">
      <c r="D10" s="0" t="str">
        <f aca="false">Operasyonlar!B13</f>
        <v>Paketleme</v>
      </c>
      <c r="E10" s="0" t="n">
        <f aca="false">Matris!L28</f>
        <v>5</v>
      </c>
      <c r="F10" s="0" t="n">
        <f aca="false">Matris!L29</f>
        <v>6</v>
      </c>
      <c r="G10" s="0" t="n">
        <f aca="false">Matris!L31</f>
        <v>1</v>
      </c>
      <c r="I10" s="0" t="str">
        <f aca="false">Matris!B16</f>
        <v>Selin Öztürk</v>
      </c>
      <c r="J10" s="0" t="n">
        <f aca="false">Matris!P16</f>
        <v>3</v>
      </c>
      <c r="L10" s="0" t="n">
        <f aca="false">L9+((Matris!$S16="Evet")*1)</f>
        <v>4</v>
      </c>
      <c r="T10" s="0" t="n">
        <f aca="false">COUNTIF(Matris!L8:L27,"&gt;=3")</f>
        <v>3</v>
      </c>
      <c r="U10" s="0" t="n">
        <f aca="false">U9+((Operasyonlar!$D13="Evet")*1)</f>
        <v>3</v>
      </c>
    </row>
    <row r="11" customFormat="false" ht="15" hidden="false" customHeight="false" outlineLevel="0" collapsed="false">
      <c r="D11" s="0" t="str">
        <f aca="false">Operasyonlar!B14</f>
        <v>Forklift</v>
      </c>
      <c r="E11" s="0" t="n">
        <f aca="false">Matris!M28</f>
        <v>3</v>
      </c>
      <c r="F11" s="0" t="n">
        <f aca="false">Matris!M29</f>
        <v>3</v>
      </c>
      <c r="G11" s="0" t="n">
        <f aca="false">Matris!M31</f>
        <v>0</v>
      </c>
      <c r="I11" s="0" t="str">
        <f aca="false">Matris!B17</f>
        <v>Murat Doğan</v>
      </c>
      <c r="J11" s="0" t="n">
        <f aca="false">Matris!P17</f>
        <v>3</v>
      </c>
      <c r="L11" s="0" t="n">
        <f aca="false">L10+((Matris!$S17="Evet")*1)</f>
        <v>4</v>
      </c>
      <c r="T11" s="0" t="n">
        <f aca="false">COUNTIF(Matris!M8:M27,"&gt;=3")</f>
        <v>1</v>
      </c>
      <c r="U11" s="0" t="n">
        <f aca="false">U10+((Operasyonlar!$D14="Evet")*1)</f>
        <v>3</v>
      </c>
    </row>
    <row r="12" customFormat="false" ht="15" hidden="false" customHeight="false" outlineLevel="0" collapsed="false">
      <c r="D12" s="0" t="str">
        <f aca="false">Operasyonlar!B15</f>
        <v>Kalıp değişimi</v>
      </c>
      <c r="E12" s="0" t="n">
        <f aca="false">Matris!N28</f>
        <v>2</v>
      </c>
      <c r="F12" s="0" t="n">
        <f aca="false">Matris!N29</f>
        <v>3</v>
      </c>
      <c r="G12" s="0" t="n">
        <f aca="false">Matris!N31</f>
        <v>1</v>
      </c>
      <c r="I12" s="0" t="str">
        <f aca="false">Matris!B18</f>
        <v>Derya Kurt</v>
      </c>
      <c r="J12" s="0" t="n">
        <f aca="false">Matris!P18</f>
        <v>3</v>
      </c>
      <c r="L12" s="0" t="n">
        <f aca="false">L11+((Matris!$S18="Evet")*1)</f>
        <v>5</v>
      </c>
      <c r="T12" s="0" t="n">
        <f aca="false">COUNTIF(Matris!N8:N27,"&gt;=3")</f>
        <v>1</v>
      </c>
      <c r="U12" s="0" t="n">
        <f aca="false">U11+((Operasyonlar!$D15="Evet")*1)</f>
        <v>4</v>
      </c>
    </row>
    <row r="13" customFormat="false" ht="15" hidden="false" customHeight="false" outlineLevel="0" collapsed="false">
      <c r="D13" s="0" t="str">
        <f aca="false">Operasyonlar!B16</f>
        <v>5S / İlk parça onayı</v>
      </c>
      <c r="E13" s="0" t="n">
        <f aca="false">Matris!O28</f>
        <v>3</v>
      </c>
      <c r="F13" s="0" t="n">
        <f aca="false">Matris!O29</f>
        <v>3</v>
      </c>
      <c r="G13" s="0" t="n">
        <f aca="false">Matris!O31</f>
        <v>0</v>
      </c>
      <c r="I13" s="0" t="str">
        <f aca="false">Matris!B19</f>
        <v>Okan Yılmaz</v>
      </c>
      <c r="J13" s="0" t="n">
        <f aca="false">Matris!P19</f>
        <v>2</v>
      </c>
      <c r="L13" s="0" t="n">
        <f aca="false">L12+((Matris!$S19="Evet")*1)</f>
        <v>6</v>
      </c>
      <c r="T13" s="0" t="n">
        <f aca="false">COUNTIF(Matris!O8:O27,"&gt;=3")</f>
        <v>2</v>
      </c>
      <c r="U13" s="0" t="n">
        <f aca="false">U12+((Operasyonlar!$D16="Evet")*1)</f>
        <v>4</v>
      </c>
    </row>
    <row r="14" customFormat="false" ht="15" hidden="false" customHeight="false" outlineLevel="0" collapsed="false">
      <c r="I14" s="0" t="str">
        <f aca="false">Matris!B20</f>
        <v>Gamze Polat</v>
      </c>
      <c r="J14" s="0" t="n">
        <f aca="false">Matris!P20</f>
        <v>4</v>
      </c>
      <c r="L14" s="0" t="n">
        <f aca="false">L13+((Matris!$S20="Evet")*1)</f>
        <v>7</v>
      </c>
    </row>
    <row r="15" customFormat="false" ht="15" hidden="false" customHeight="false" outlineLevel="0" collapsed="false">
      <c r="I15" s="0" t="str">
        <f aca="false">Matris!B21</f>
        <v>Serkan Acar</v>
      </c>
      <c r="J15" s="0" t="n">
        <f aca="false">Matris!P21</f>
        <v>2</v>
      </c>
      <c r="L15" s="0" t="n">
        <f aca="false">L14+((Matris!$S21="Evet")*1)</f>
        <v>7</v>
      </c>
    </row>
    <row r="16" customFormat="false" ht="15" hidden="false" customHeight="false" outlineLevel="0" collapsed="false">
      <c r="I16" s="0" t="str">
        <f aca="false">Matris!B22</f>
        <v>Büşra Erdem</v>
      </c>
      <c r="J16" s="0" t="n">
        <f aca="false">Matris!P22</f>
        <v>8</v>
      </c>
      <c r="L16" s="0" t="n">
        <f aca="false">L15+((Matris!$S22="Evet")*1)</f>
        <v>8</v>
      </c>
    </row>
    <row r="17" customFormat="false" ht="15" hidden="false" customHeight="false" outlineLevel="0" collapsed="false">
      <c r="I17" s="0" t="str">
        <f aca="false">Matris!B23</f>
        <v>Tolga Güneş</v>
      </c>
      <c r="J17" s="0" t="n">
        <f aca="false">Matris!P23</f>
        <v>6</v>
      </c>
      <c r="L17" s="0" t="n">
        <f aca="false">L16+((Matris!$S23="Evet")*1)</f>
        <v>9</v>
      </c>
    </row>
    <row r="18" customFormat="false" ht="15" hidden="false" customHeight="false" outlineLevel="0" collapsed="false">
      <c r="I18" s="0" t="str">
        <f aca="false">Matris!B24</f>
        <v>Nur Aksoy</v>
      </c>
      <c r="J18" s="0" t="n">
        <f aca="false">Matris!P24</f>
        <v>12</v>
      </c>
      <c r="L18" s="0" t="n">
        <f aca="false">L17+((Matris!$S24="Evet")*1)</f>
        <v>10</v>
      </c>
    </row>
    <row r="19" customFormat="false" ht="15" hidden="false" customHeight="false" outlineLevel="0" collapsed="false">
      <c r="I19" s="0" t="str">
        <f aca="false">Matris!B25</f>
        <v>Kerem Uçar</v>
      </c>
      <c r="J19" s="0" t="n">
        <f aca="false">Matris!P25</f>
        <v>3</v>
      </c>
      <c r="L19" s="0" t="n">
        <f aca="false">L18+((Matris!$S25="Evet")*1)</f>
        <v>11</v>
      </c>
    </row>
    <row r="20" customFormat="false" ht="15" hidden="false" customHeight="false" outlineLevel="0" collapsed="false">
      <c r="I20" s="0" t="str">
        <f aca="false">Matris!B26</f>
        <v>Pınar Tekin</v>
      </c>
      <c r="J20" s="0" t="n">
        <f aca="false">Matris!P26</f>
        <v>5</v>
      </c>
      <c r="L20" s="0" t="n">
        <f aca="false">L19+((Matris!$S26="Evet")*1)</f>
        <v>12</v>
      </c>
    </row>
    <row r="21" customFormat="false" ht="15" hidden="false" customHeight="false" outlineLevel="0" collapsed="false">
      <c r="I21" s="0" t="str">
        <f aca="false">Matris!B27</f>
        <v>Barış Kılıç</v>
      </c>
      <c r="J21" s="0" t="n">
        <f aca="false">Matris!P27</f>
        <v>1</v>
      </c>
      <c r="L21" s="0" t="n">
        <f aca="false">L20+((Matris!$S27="Evet")*1)</f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2026-10-28T11:40:23Z</dcterms:created>
  <dc:creator>openpyxl</dc:creator>
  <dc:description/>
  <dc:language>en-US</dc:language>
  <cp:lastModifiedBy/>
  <dcterms:modified xsi:type="dcterms:W3CDTF">2026-10-28T14:40:34Z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