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2.xml.rels" ContentType="application/vnd.openxmlformats-package.relationship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apak" sheetId="1" state="visible" r:id="rId3"/>
    <sheet name="Dashboard" sheetId="2" state="visible" r:id="rId4"/>
    <sheet name="Çizelge" sheetId="3" state="visible" r:id="rId5"/>
    <sheet name="Ayarlar" sheetId="4" state="visible" r:id="rId6"/>
    <sheet name="Nasıl kullanılır" sheetId="5" state="visible" r:id="rId7"/>
    <sheet name="Hesap" sheetId="6" state="hidden" r:id="rId8"/>
  </sheets>
  <definedNames>
    <definedName function="false" hidden="false" localSheetId="0" name="_xlnm.Print_Area" vbProcedure="false">Kapak!$A$1:$N$40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<sst xmlns="http://schemas.openxmlformats.org/spreadsheetml/2006/main" count="985" uniqueCount="207">
  <si>
    <t xml:space="preserve">Vardiya Çizelgesi</t>
  </si>
  <si>
    <t xml:space="preserve">3 vardiya · günlük doluluk · yasal kontroller · kişi başı dağılım</t>
  </si>
  <si>
    <t xml:space="preserve">TAKMOS ücretsiz şablon · v3 · 2026</t>
  </si>
  <si>
    <t xml:space="preserve">Kişi × gün vardiya planı; vardiya başı ihtiyaç ile planlanan kişi sayısı karşılaştırılır, eksik günler kırmızı görünür. En uzun ardışık çalışma serisi, hafta tatili ve gece vardiyası süresi kişi bazında kontrol edilir; Dashboard yasal kontrol listesini ve doluluğu gösterir. 24 kişilik örnek; satır kopyalayarak büyütülebilir.</t>
  </si>
  <si>
    <t xml:space="preserve">İÇINDEKILER</t>
  </si>
  <si>
    <t xml:space="preserve">NASIL BAŞLANIR</t>
  </si>
  <si>
    <t xml:space="preserve">→  Dashboard</t>
  </si>
  <si>
    <t xml:space="preserve">Doluluk, eksik vardiya, yasal kontrol listesi, dağılım grafikleri</t>
  </si>
  <si>
    <t xml:space="preserve">1.  Ayarlar sayfasında ayı, bölümü ve her vardiya için gerekli kişi sayısını girin.</t>
  </si>
  <si>
    <t xml:space="preserve">→  Çizelge</t>
  </si>
  <si>
    <t xml:space="preserve">Kişi × gün giriş tablosu, özet sütunlar, günlük eksik satırı</t>
  </si>
  <si>
    <t xml:space="preserve">2.  Çizelge sayfasında hücrelere açılır listeden S1 / S2 / S3 / HT / Yİ… kodlarını seçin.</t>
  </si>
  <si>
    <t xml:space="preserve">→  Ayarlar</t>
  </si>
  <si>
    <t xml:space="preserve">Ay, bölüm, vardiya başı ihtiyaç, kodlar</t>
  </si>
  <si>
    <t xml:space="preserve">3.  Alttaki Eksik satırı kırmızı olan günleri düzeltin; Uyarı sütununu kontrol edin.</t>
  </si>
  <si>
    <t xml:space="preserve">→  Nasıl kullanılır</t>
  </si>
  <si>
    <t xml:space="preserve">Adım adım kullanım ve yasal hatırlatmalar</t>
  </si>
  <si>
    <t xml:space="preserve">4.  Dashboard yasal kontrol listesinde tüm değerler 0 olduğunda çizelgeyi ilan edin.</t>
  </si>
  <si>
    <t xml:space="preserve">Sarı hücre: siz girersiniz</t>
  </si>
  <si>
    <t xml:space="preserve">Sayfalar şifresiz korumalıdır: yalnız sarı hücreler düzenlenir, formüller bozulmaz. Korumayı kaldırmak için sayfa sekmesine sağ tıklayın → Sayfa korumasını kaldır.</t>
  </si>
  <si>
    <t xml:space="preserve">Beyaz hücre: formül (kilitli)</t>
  </si>
  <si>
    <t xml:space="preserve">Yeşil: hedef sağlanıyor</t>
  </si>
  <si>
    <t xml:space="preserve">Sarı: dikkat</t>
  </si>
  <si>
    <t xml:space="preserve">Kırmızı: eksik / süresi dolmuş</t>
  </si>
  <si>
    <t xml:space="preserve">Daha fazla şablon, rehber yazıları ve TAKMOS İK Modülü demosu: takmoserp.com/sablonlar</t>
  </si>
  <si>
    <t xml:space="preserve">Vardiya Panosu</t>
  </si>
  <si>
    <t xml:space="preserve">TAKMOS</t>
  </si>
  <si>
    <t xml:space="preserve">Günlük doluluk, eksik vardiyalar, yasal kontroller ve kişi başı dağılım</t>
  </si>
  <si>
    <t xml:space="preserve">takmoserp.com · ücretsiz şablon</t>
  </si>
  <si>
    <t xml:space="preserve">Dashboard</t>
  </si>
  <si>
    <t xml:space="preserve">·  Çizelge</t>
  </si>
  <si>
    <t xml:space="preserve">·  Ayarlar</t>
  </si>
  <si>
    <t xml:space="preserve">·  Nasıl kullanılır</t>
  </si>
  <si>
    <t xml:space="preserve">Personel</t>
  </si>
  <si>
    <t xml:space="preserve">Planlanan vardiya</t>
  </si>
  <si>
    <t xml:space="preserve">Eksik vardiya</t>
  </si>
  <si>
    <t xml:space="preserve">Eksik gün</t>
  </si>
  <si>
    <t xml:space="preserve">Doluluk</t>
  </si>
  <si>
    <t xml:space="preserve">Uyarılı personel</t>
  </si>
  <si>
    <t xml:space="preserve">çizelgede</t>
  </si>
  <si>
    <t xml:space="preserve">kişi-gün · ay toplamı</t>
  </si>
  <si>
    <t xml:space="preserve">kişi-gün · ihtiyacın altında</t>
  </si>
  <si>
    <t xml:space="preserve">en az 1 eksik olan gün</t>
  </si>
  <si>
    <t xml:space="preserve">planlanan / ihtiyaç</t>
  </si>
  <si>
    <t xml:space="preserve">ardışık / HT / gece</t>
  </si>
  <si>
    <t xml:space="preserve">YASAL KONTROL LISTESI</t>
  </si>
  <si>
    <t xml:space="preserve">Kontrol</t>
  </si>
  <si>
    <t xml:space="preserve">Sonuç</t>
  </si>
  <si>
    <t xml:space="preserve">Not</t>
  </si>
  <si>
    <t xml:space="preserve">7 günde 24 saat kesintisiz hafta tatili</t>
  </si>
  <si>
    <t xml:space="preserve">kişi · HT &lt; 4</t>
  </si>
  <si>
    <t xml:space="preserve">7 günden uzun ardışık çalışma</t>
  </si>
  <si>
    <t xml:space="preserve">kişi</t>
  </si>
  <si>
    <t xml:space="preserve">Gece vardiyasında 1 haftadan uzun</t>
  </si>
  <si>
    <t xml:space="preserve">kişi · ardışık S3 &gt; 7</t>
  </si>
  <si>
    <t xml:space="preserve">Vardiya geçişinde 11 saat dinlenme</t>
  </si>
  <si>
    <t xml:space="preserve">☐</t>
  </si>
  <si>
    <t xml:space="preserve">S3→S1 geçişi yoksa sağlanır</t>
  </si>
  <si>
    <t xml:space="preserve">Çizelge ilan edildi (ay başından önce)</t>
  </si>
  <si>
    <t xml:space="preserve">manuel işaretleyin</t>
  </si>
  <si>
    <t xml:space="preserve">UYARILI PERSONEL</t>
  </si>
  <si>
    <t xml:space="preserve">Ad Soyad</t>
  </si>
  <si>
    <t xml:space="preserve">Seri</t>
  </si>
  <si>
    <t xml:space="preserve">HT</t>
  </si>
  <si>
    <t xml:space="preserve">Uyarı</t>
  </si>
  <si>
    <t xml:space="preserve">EKSIK VARDIYA OLAN GÜNLER (ILK 10)</t>
  </si>
  <si>
    <t xml:space="preserve">Tarih</t>
  </si>
  <si>
    <t xml:space="preserve">S1</t>
  </si>
  <si>
    <t xml:space="preserve">S2</t>
  </si>
  <si>
    <t xml:space="preserve">S3</t>
  </si>
  <si>
    <t xml:space="preserve">Toplam</t>
  </si>
  <si>
    <t xml:space="preserve">Vardiya başına eksik kişi; Çizelge sayfasında ilgili günü düzeltin.</t>
  </si>
  <si>
    <t xml:space="preserve">TAKMOS ücretsiz şablon · takmoserp.com · Örnek veriler kurgusaldır; kendi verinizle değiştirin.</t>
  </si>
  <si>
    <t xml:space="preserve">Aylık Vardiya Çizelgesi</t>
  </si>
  <si>
    <t xml:space="preserve">Kişi × gün planı · kodu açılır listeden seçin · kişi başı sayımlar ve günlük eksik otomatik</t>
  </si>
  <si>
    <t xml:space="preserve">Ay</t>
  </si>
  <si>
    <t xml:space="preserve">Sarı hücreler girilir · beyaz hücreler formüldür, dokunmayın · satır eklemek için mevcut bir satırı kopyalayın</t>
  </si>
  <si>
    <t xml:space="preserve">Bölüm</t>
  </si>
  <si>
    <t xml:space="preserve">İhtiyaç</t>
  </si>
  <si>
    <t xml:space="preserve">Sicil</t>
  </si>
  <si>
    <t xml:space="preserve">Görev</t>
  </si>
  <si>
    <t xml:space="preserve">Çalışma</t>
  </si>
  <si>
    <t xml:space="preserve">İzin/Rapor</t>
  </si>
  <si>
    <t xml:space="preserve">Hafta tatili</t>
  </si>
  <si>
    <t xml:space="preserve">En uzun seri</t>
  </si>
  <si>
    <t xml:space="preserve">P-101</t>
  </si>
  <si>
    <t xml:space="preserve">Ayşe Demir</t>
  </si>
  <si>
    <t xml:space="preserve">Operatör</t>
  </si>
  <si>
    <t xml:space="preserve">Yİ</t>
  </si>
  <si>
    <t xml:space="preserve">S1 · Sabah 08:00–16:00</t>
  </si>
  <si>
    <t xml:space="preserve">P-102</t>
  </si>
  <si>
    <t xml:space="preserve">Mehmet Kaya</t>
  </si>
  <si>
    <t xml:space="preserve">S2 · Akşam 16:00–24:00</t>
  </si>
  <si>
    <t xml:space="preserve">P-103</t>
  </si>
  <si>
    <t xml:space="preserve">Elif Yıldız</t>
  </si>
  <si>
    <t xml:space="preserve">R</t>
  </si>
  <si>
    <t xml:space="preserve">S3 · Gece 00:00–08:00</t>
  </si>
  <si>
    <t xml:space="preserve">P-104</t>
  </si>
  <si>
    <t xml:space="preserve">Burak Çelik</t>
  </si>
  <si>
    <t xml:space="preserve">HT · Hafta tatili</t>
  </si>
  <si>
    <t xml:space="preserve">P-105</t>
  </si>
  <si>
    <t xml:space="preserve">Zeynep Arslan</t>
  </si>
  <si>
    <t xml:space="preserve">Yİ · Yıllık izin</t>
  </si>
  <si>
    <t xml:space="preserve">P-106</t>
  </si>
  <si>
    <t xml:space="preserve">Emre Şahin</t>
  </si>
  <si>
    <t xml:space="preserve">R · Rapor</t>
  </si>
  <si>
    <t xml:space="preserve">P-107</t>
  </si>
  <si>
    <t xml:space="preserve">Merve Koç</t>
  </si>
  <si>
    <t xml:space="preserve">Üİ · Ücretsiz izin</t>
  </si>
  <si>
    <t xml:space="preserve">P-108</t>
  </si>
  <si>
    <t xml:space="preserve">Can Aydın</t>
  </si>
  <si>
    <t xml:space="preserve">E</t>
  </si>
  <si>
    <t xml:space="preserve">Mİ · Mazeret izni</t>
  </si>
  <si>
    <t xml:space="preserve">P-109</t>
  </si>
  <si>
    <t xml:space="preserve">Selin Öztürk</t>
  </si>
  <si>
    <t xml:space="preserve">E · Eğitim</t>
  </si>
  <si>
    <t xml:space="preserve">P-110</t>
  </si>
  <si>
    <t xml:space="preserve">Murat Doğan</t>
  </si>
  <si>
    <t xml:space="preserve">P-111</t>
  </si>
  <si>
    <t xml:space="preserve">Derya Kurt</t>
  </si>
  <si>
    <t xml:space="preserve">P-112</t>
  </si>
  <si>
    <t xml:space="preserve">Okan Yılmaz</t>
  </si>
  <si>
    <t xml:space="preserve">P-113</t>
  </si>
  <si>
    <t xml:space="preserve">Gamze Polat</t>
  </si>
  <si>
    <t xml:space="preserve">P-114</t>
  </si>
  <si>
    <t xml:space="preserve">Serkan Acar</t>
  </si>
  <si>
    <t xml:space="preserve">P-115</t>
  </si>
  <si>
    <t xml:space="preserve">Büşra Erdem</t>
  </si>
  <si>
    <t xml:space="preserve">P-116</t>
  </si>
  <si>
    <t xml:space="preserve">Tolga Güneş</t>
  </si>
  <si>
    <t xml:space="preserve">P-117</t>
  </si>
  <si>
    <t xml:space="preserve">Nur Aksoy</t>
  </si>
  <si>
    <t xml:space="preserve">Takım lideri</t>
  </si>
  <si>
    <t xml:space="preserve">P-118</t>
  </si>
  <si>
    <t xml:space="preserve">Kerem Uçar</t>
  </si>
  <si>
    <t xml:space="preserve">P-119</t>
  </si>
  <si>
    <t xml:space="preserve">Pınar Tekin</t>
  </si>
  <si>
    <t xml:space="preserve">P-120</t>
  </si>
  <si>
    <t xml:space="preserve">Barış Kılıç</t>
  </si>
  <si>
    <t xml:space="preserve">Bakımcı</t>
  </si>
  <si>
    <t xml:space="preserve">P-121</t>
  </si>
  <si>
    <t xml:space="preserve">Ece Karaca</t>
  </si>
  <si>
    <t xml:space="preserve">P-122</t>
  </si>
  <si>
    <t xml:space="preserve">Onur Bozkurt</t>
  </si>
  <si>
    <t xml:space="preserve">P-123</t>
  </si>
  <si>
    <t xml:space="preserve">Sibel Taş</t>
  </si>
  <si>
    <t xml:space="preserve">P-124</t>
  </si>
  <si>
    <t xml:space="preserve">Volkan Ergin</t>
  </si>
  <si>
    <t xml:space="preserve">S1 planlanan</t>
  </si>
  <si>
    <t xml:space="preserve">S2 planlanan</t>
  </si>
  <si>
    <t xml:space="preserve">S3 planlanan</t>
  </si>
  <si>
    <t xml:space="preserve">Eksik (toplam)</t>
  </si>
  <si>
    <t xml:space="preserve">Ayarlar</t>
  </si>
  <si>
    <t xml:space="preserve">Ay, bölüm, vardiya başı ihtiyaç ve kodlar</t>
  </si>
  <si>
    <t xml:space="preserve">Parametre</t>
  </si>
  <si>
    <t xml:space="preserve">Değer</t>
  </si>
  <si>
    <t xml:space="preserve">Kod</t>
  </si>
  <si>
    <t xml:space="preserve">Anlamı</t>
  </si>
  <si>
    <t xml:space="preserve">Çalışma mı?</t>
  </si>
  <si>
    <t xml:space="preserve">Ay başlangıcı</t>
  </si>
  <si>
    <t xml:space="preserve">Sabah 08:00–16:00</t>
  </si>
  <si>
    <t xml:space="preserve">Evet</t>
  </si>
  <si>
    <t xml:space="preserve">Enjeksiyon</t>
  </si>
  <si>
    <t xml:space="preserve">Akşam 16:00–24:00</t>
  </si>
  <si>
    <t xml:space="preserve">S1 ihtiyaç (kişi/gün)</t>
  </si>
  <si>
    <t xml:space="preserve">Gece 00:00–08:00</t>
  </si>
  <si>
    <t xml:space="preserve">S2 ihtiyaç (kişi/gün)</t>
  </si>
  <si>
    <t xml:space="preserve">Hayır</t>
  </si>
  <si>
    <t xml:space="preserve">S3 ihtiyaç (kişi/gün)</t>
  </si>
  <si>
    <t xml:space="preserve">Yıllık izin</t>
  </si>
  <si>
    <t xml:space="preserve">Pazar üretim var mı? (Evet/Hayır)</t>
  </si>
  <si>
    <t xml:space="preserve">Rapor</t>
  </si>
  <si>
    <t xml:space="preserve">Ardışık gece haftası sınırı</t>
  </si>
  <si>
    <t xml:space="preserve">Üİ</t>
  </si>
  <si>
    <t xml:space="preserve">Ücretsiz izin</t>
  </si>
  <si>
    <t xml:space="preserve">Mİ</t>
  </si>
  <si>
    <t xml:space="preserve">Mazeret izni</t>
  </si>
  <si>
    <t xml:space="preserve">Eğitim</t>
  </si>
  <si>
    <t xml:space="preserve">Nasıl kullanılır</t>
  </si>
  <si>
    <t xml:space="preserve">TAKMOS · takmoserp.com</t>
  </si>
  <si>
    <t xml:space="preserve">Aylık vardiya çizelgesi şablonu</t>
  </si>
  <si>
    <t xml:space="preserve">Çizelge sayfasında kişi × gün planı girilir; Dashboard günlük doluluğu, eksik vardiyaları, yasal kontrolleri ve kişi başı dağılımı gösterir.</t>
  </si>
  <si>
    <t xml:space="preserve">Adımlar</t>
  </si>
  <si>
    <t xml:space="preserve">1. Ayarlar sayfasında ay başlangıcını (ayın 1'i), bölümü, her vardiya için gerekli kişi sayısını ve pazar günü üretim olup olmadığını girin.</t>
  </si>
  <si>
    <t xml:space="preserve">2. Çizelge sayfasında her kişi-gün hücresine açılır listeden kod seçin: S1 / S2 / S3 vardiya, HT hafta tatili, Yİ yıllık izin, R rapor, Üİ ücretsiz izin, Mİ mazeret izni, E eğitim.</t>
  </si>
  <si>
    <t xml:space="preserve">3. Sağdaki sütunlar kişi başına vardiya, çalışma, izin, hafta tatili ve en uzun ardışık çalışma serisini; alttaki satırlar günlük planlanan kişi ve eksik sayısını hesaplar. Eksik satırında kırmızı görünen günleri düzeltin.</t>
  </si>
  <si>
    <t xml:space="preserve">4. "Uyarı" sütunu 7 günden uzun ardışık çalışma, eksik hafta tatili ve 1 haftadan uzun gece vardiyasını işaretler; Dashboard bunları yasal kontrol listesinde toplar.</t>
  </si>
  <si>
    <t xml:space="preserve">5. Çizelgeyi ay başından en az bir hafta önce ilan edin; değişiklikleri hücre notuyla kaydedin.</t>
  </si>
  <si>
    <t xml:space="preserve">Yasal hatırlatma</t>
  </si>
  <si>
    <t xml:space="preserve">Haftalık normal çalışma 45 saat, günlük en fazla 11 saat; iki vardiya arasında en az 11 saat dinlenme; 7 günde kesintisiz 24 saat hafta tatili; gece postasında en fazla 1 hafta (yazılı onayla 2 hafta); gece çalışanı için en geç 2 yılda bir sağlık muayenesi.</t>
  </si>
  <si>
    <t xml:space="preserve">Renk anahtarı</t>
  </si>
  <si>
    <t xml:space="preserve">Açık sarı hücreler: siz doldurursunuz</t>
  </si>
  <si>
    <t xml:space="preserve">Beyaz hücreler: formül — dokunmayın</t>
  </si>
  <si>
    <t xml:space="preserve">Yeşil: hedef sağlanıyor / geçerli</t>
  </si>
  <si>
    <t xml:space="preserve">Sarı: dikkat / yaklaşıyor</t>
  </si>
  <si>
    <t xml:space="preserve">Dashboard sayfasındaki sayılar ve grafikler veri girişi sayfalarından otomatik beslenir; dosyayı açınca F9 ile yeniden hesaplatabilirsiniz. Daha fazla şablon ve rehber: takmoserp.com/sablonlar</t>
  </si>
  <si>
    <t xml:space="preserve">Gün</t>
  </si>
  <si>
    <t xml:space="preserve">Planlanan</t>
  </si>
  <si>
    <t xml:space="preserve">Eksik</t>
  </si>
  <si>
    <t xml:space="preserve">Vardiya</t>
  </si>
  <si>
    <t xml:space="preserve">Kişi-gün</t>
  </si>
  <si>
    <t xml:space="preserve">S1 eksik</t>
  </si>
  <si>
    <t xml:space="preserve">S2 eksik</t>
  </si>
  <si>
    <t xml:space="preserve">S3 eksik</t>
  </si>
  <si>
    <t xml:space="preserve">Sabah (S1)</t>
  </si>
  <si>
    <t xml:space="preserve">Akşam (S2)</t>
  </si>
  <si>
    <t xml:space="preserve">Gece (S3)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</si>
</sst>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0"/>
    <numFmt numFmtId="166" formatCode="#,##0"/>
    <numFmt numFmtId="167" formatCode="0%"/>
    <numFmt numFmtId="168" formatCode="d"/>
    <numFmt numFmtId="169" formatCode="General"/>
    <numFmt numFmtId="170" formatCode="dd\.mm\.yyyy"/>
  </numFmts>
  <fonts count="42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FFFFFF"/>
      <name val="Arial"/>
      <family val="0"/>
      <charset val="1"/>
    </font>
    <font>
      <sz val="11"/>
      <color rgb="FFFDBA74"/>
      <name val="Arial"/>
      <family val="0"/>
      <charset val="1"/>
    </font>
    <font>
      <sz val="9"/>
      <color rgb="FF94A3B8"/>
      <name val="Arial"/>
      <family val="0"/>
      <charset val="1"/>
    </font>
    <font>
      <sz val="11"/>
      <color rgb="FFE2E8F0"/>
      <name val="Arial"/>
      <family val="0"/>
      <charset val="1"/>
    </font>
    <font>
      <b val="true"/>
      <sz val="9"/>
      <color rgb="FFC2410C"/>
      <name val="Arial"/>
      <family val="0"/>
      <charset val="1"/>
    </font>
    <font>
      <b val="true"/>
      <sz val="11"/>
      <color rgb="FF1B2836"/>
      <name val="Arial"/>
      <family val="0"/>
      <charset val="1"/>
    </font>
    <font>
      <sz val="9"/>
      <color rgb="FF475569"/>
      <name val="Arial"/>
      <family val="0"/>
      <charset val="1"/>
    </font>
    <font>
      <sz val="10"/>
      <color rgb="FF1B2836"/>
      <name val="Arial"/>
      <family val="0"/>
      <charset val="1"/>
    </font>
    <font>
      <i val="true"/>
      <sz val="9"/>
      <color rgb="FF475569"/>
      <name val="Arial"/>
      <family val="0"/>
      <charset val="1"/>
    </font>
    <font>
      <u val="single"/>
      <sz val="10"/>
      <color rgb="FFC2410C"/>
      <name val="Arial"/>
      <family val="0"/>
      <charset val="1"/>
    </font>
    <font>
      <b val="true"/>
      <sz val="18"/>
      <color rgb="FFFFFFFF"/>
      <name val="Arial"/>
      <family val="0"/>
      <charset val="1"/>
    </font>
    <font>
      <b val="true"/>
      <sz val="12"/>
      <color rgb="FFFFFFFF"/>
      <name val="Arial"/>
      <family val="0"/>
      <charset val="1"/>
    </font>
    <font>
      <sz val="10"/>
      <color rgb="FFFDBA74"/>
      <name val="Arial"/>
      <family val="0"/>
      <charset val="1"/>
    </font>
    <font>
      <sz val="8"/>
      <color rgb="FF94A3B8"/>
      <name val="Arial"/>
      <family val="0"/>
      <charset val="1"/>
    </font>
    <font>
      <b val="true"/>
      <sz val="9"/>
      <color rgb="FF64748B"/>
      <name val="Arial"/>
      <family val="0"/>
      <charset val="1"/>
    </font>
    <font>
      <sz val="9"/>
      <color rgb="FFC2410C"/>
      <name val="Arial"/>
      <family val="0"/>
      <charset val="1"/>
    </font>
    <font>
      <b val="true"/>
      <sz val="9"/>
      <color rgb="FF1B2836"/>
      <name val="Arial"/>
      <family val="0"/>
      <charset val="1"/>
    </font>
    <font>
      <b val="true"/>
      <sz val="26"/>
      <color rgb="FF1B2836"/>
      <name val="Arial"/>
      <family val="0"/>
      <charset val="1"/>
    </font>
    <font>
      <b val="true"/>
      <sz val="26"/>
      <color rgb="FFC2410C"/>
      <name val="Arial"/>
      <family val="0"/>
      <charset val="1"/>
    </font>
    <font>
      <sz val="8"/>
      <color rgb="FF64748B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9"/>
      <color rgb="FF1B2836"/>
      <name val="Arial"/>
      <family val="0"/>
      <charset val="1"/>
    </font>
    <font>
      <i val="true"/>
      <sz val="8"/>
      <color rgb="FF64748B"/>
      <name val="Arial"/>
      <family val="0"/>
      <charset val="1"/>
    </font>
    <font>
      <i val="true"/>
      <sz val="9"/>
      <color rgb="FF64748B"/>
      <name val="Arial"/>
      <family val="0"/>
      <charset val="1"/>
    </font>
    <font>
      <b val="true"/>
      <sz val="11.5"/>
      <color rgb="FF1B2836"/>
      <name val="Arial"/>
      <family val="2"/>
    </font>
    <font>
      <sz val="8"/>
      <color rgb="FF475569"/>
      <name val="Arial"/>
      <family val="2"/>
    </font>
    <font>
      <b val="true"/>
      <sz val="8"/>
      <color rgb="FFFFFFFF"/>
      <name val="Arial"/>
      <family val="2"/>
    </font>
    <font>
      <b val="true"/>
      <sz val="10"/>
      <color rgb="FF1B2836"/>
      <name val="Arial"/>
      <family val="0"/>
      <charset val="1"/>
    </font>
    <font>
      <sz val="8"/>
      <color rgb="FFCBD5E1"/>
      <name val="Arial"/>
      <family val="0"/>
      <charset val="1"/>
    </font>
    <font>
      <b val="true"/>
      <sz val="10"/>
      <color rgb="FF1E3A8A"/>
      <name val="Arial"/>
      <family val="0"/>
      <charset val="1"/>
    </font>
    <font>
      <b val="true"/>
      <sz val="10"/>
      <color rgb="FF92400E"/>
      <name val="Arial"/>
      <family val="0"/>
      <charset val="1"/>
    </font>
    <font>
      <b val="true"/>
      <sz val="10"/>
      <color rgb="FF5B21B6"/>
      <name val="Arial"/>
      <family val="0"/>
      <charset val="1"/>
    </font>
    <font>
      <b val="true"/>
      <sz val="10"/>
      <color rgb="FF475569"/>
      <name val="Arial"/>
      <family val="0"/>
      <charset val="1"/>
    </font>
    <font>
      <b val="true"/>
      <sz val="10"/>
      <color rgb="FF15803D"/>
      <name val="Arial"/>
      <family val="0"/>
      <charset val="1"/>
    </font>
    <font>
      <b val="true"/>
      <sz val="10"/>
      <color rgb="FFB91C1C"/>
      <name val="Arial"/>
      <family val="0"/>
      <charset val="1"/>
    </font>
    <font>
      <b val="true"/>
      <sz val="10"/>
      <color rgb="FF9D174D"/>
      <name val="Arial"/>
      <family val="0"/>
      <charset val="1"/>
    </font>
    <font>
      <b val="true"/>
      <sz val="10"/>
      <color rgb="FF075985"/>
      <name val="Arial"/>
      <family val="0"/>
      <charset val="1"/>
    </font>
    <font>
      <b val="true"/>
      <sz val="11"/>
      <color rgb="FFC2410C"/>
      <name val="Arial"/>
      <family val="0"/>
      <charset val="1"/>
    </font>
  </fonts>
  <fills count="16">
    <fill>
      <patternFill patternType="none"/>
    </fill>
    <fill>
      <patternFill patternType="gray125"/>
    </fill>
    <fill>
      <patternFill patternType="solid">
        <fgColor rgb="FF1B2836"/>
        <bgColor rgb="FF243447"/>
      </patternFill>
    </fill>
    <fill>
      <patternFill patternType="solid">
        <fgColor rgb="FFFFFFFF"/>
        <bgColor rgb="FFFFFBEA"/>
      </patternFill>
    </fill>
    <fill>
      <patternFill patternType="solid">
        <fgColor rgb="FFFFFBEA"/>
        <bgColor rgb="FFFFFFFF"/>
      </patternFill>
    </fill>
    <fill>
      <patternFill patternType="solid">
        <fgColor rgb="FFDCFCE7"/>
        <bgColor rgb="FFE0F2FE"/>
      </patternFill>
    </fill>
    <fill>
      <patternFill patternType="solid">
        <fgColor rgb="FFFEF3C7"/>
        <bgColor rgb="FFFFFBEA"/>
      </patternFill>
    </fill>
    <fill>
      <patternFill patternType="solid">
        <fgColor rgb="FFFEE2E2"/>
        <bgColor rgb="FFFCE7F3"/>
      </patternFill>
    </fill>
    <fill>
      <patternFill patternType="solid">
        <fgColor rgb="FFC2410C"/>
        <bgColor rgb="FF92400E"/>
      </patternFill>
    </fill>
    <fill>
      <patternFill patternType="solid">
        <fgColor rgb="FFF4F6F8"/>
        <bgColor rgb="FFF1F5F9"/>
      </patternFill>
    </fill>
    <fill>
      <patternFill patternType="solid">
        <fgColor rgb="FF243447"/>
        <bgColor rgb="FF1B2836"/>
      </patternFill>
    </fill>
    <fill>
      <patternFill patternType="solid">
        <fgColor rgb="FFDBEAFE"/>
        <bgColor rgb="FFE2E8F0"/>
      </patternFill>
    </fill>
    <fill>
      <patternFill patternType="solid">
        <fgColor rgb="FFE9D5FF"/>
        <bgColor rgb="FFE2E8F0"/>
      </patternFill>
    </fill>
    <fill>
      <patternFill patternType="solid">
        <fgColor rgb="FFF1F5F9"/>
        <bgColor rgb="FFF4F6F8"/>
      </patternFill>
    </fill>
    <fill>
      <patternFill patternType="solid">
        <fgColor rgb="FFFCE7F3"/>
        <bgColor rgb="FFFEE2E2"/>
      </patternFill>
    </fill>
    <fill>
      <patternFill patternType="solid">
        <fgColor rgb="FFE0F2FE"/>
        <bgColor rgb="FFDBEAFE"/>
      </patternFill>
    </fill>
  </fills>
  <borders count="10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CBD5E1"/>
      </bottom>
      <diagonal/>
    </border>
    <border diagonalUp="false" diagonalDown="false"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  <border diagonalUp="false" diagonalDown="false">
      <left style="thick">
        <color rgb="FF243447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C2410C"/>
      </left>
      <right style="thin">
        <color rgb="FFE2E8F0"/>
      </right>
      <top style="thin">
        <color rgb="FFE2E8F0"/>
      </top>
      <bottom/>
      <diagonal/>
    </border>
    <border diagonalUp="false" diagonalDown="false">
      <left style="thick">
        <color rgb="FF243447"/>
      </left>
      <right style="thin">
        <color rgb="FFE2E8F0"/>
      </right>
      <top/>
      <bottom/>
      <diagonal/>
    </border>
    <border diagonalUp="false" diagonalDown="false">
      <left style="thick">
        <color rgb="FFC2410C"/>
      </left>
      <right style="thin">
        <color rgb="FFE2E8F0"/>
      </right>
      <top/>
      <bottom/>
      <diagonal/>
    </border>
    <border diagonalUp="false" diagonalDown="false">
      <left style="thick">
        <color rgb="FF243447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ck">
        <color rgb="FFC2410C"/>
      </left>
      <right style="thin">
        <color rgb="FFE2E8F0"/>
      </right>
      <top/>
      <bottom style="thin">
        <color rgb="FFE2E8F0"/>
      </bottom>
      <diagonal/>
    </border>
    <border diagonalUp="false" diagonalDown="false">
      <left style="thin">
        <color rgb="FFE2E8F0"/>
      </left>
      <right/>
      <top style="thin">
        <color rgb="FFE2E8F0"/>
      </top>
      <bottom style="thin">
        <color rgb="FFE2E8F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8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9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3" borderId="0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0" fillId="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2" fillId="3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0" fillId="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0" fillId="8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4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5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7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0" fillId="9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8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9" fillId="9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0" fillId="9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8" fillId="3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18" fillId="3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5" fontId="21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6" fontId="21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22" fillId="3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7" fontId="21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3" fillId="3" borderId="7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23" fillId="3" borderId="8" xfId="0" applyFont="true" applyBorder="true" applyAlignment="true" applyProtection="false">
      <alignment horizontal="left" vertical="top" textRotation="0" wrapText="false" indent="1" shrinkToFit="false"/>
      <protection locked="true" hidden="false"/>
    </xf>
    <xf numFmtId="164" fontId="8" fillId="9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2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2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20" fillId="4" borderId="2" xfId="0" applyFont="true" applyBorder="true" applyAlignment="false" applyProtection="true">
      <alignment horizontal="general" vertical="bottom" textRotation="0" wrapText="false" indent="0" shrinkToFit="false"/>
      <protection locked="false" hidden="false"/>
    </xf>
    <xf numFmtId="165" fontId="25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2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6" fillId="9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27" fillId="9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3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7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1" fillId="0" borderId="9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10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24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2" fillId="1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4" fillId="8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11" fillId="4" borderId="2" xfId="0" applyFont="true" applyBorder="true" applyAlignment="true" applyProtection="true">
      <alignment horizontal="left" vertical="center" textRotation="0" wrapText="true" indent="0" shrinkToFit="false"/>
      <protection locked="false" hidden="false"/>
    </xf>
    <xf numFmtId="169" fontId="1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9" fontId="3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5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11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false">
      <alignment horizontal="left" vertical="center" textRotation="0" wrapText="true" indent="0" shrinkToFit="false"/>
      <protection locked="true" hidden="false"/>
    </xf>
    <xf numFmtId="164" fontId="0" fillId="12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5" borderId="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3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1" fillId="9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1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27" fillId="0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11" fillId="9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70" fontId="3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3" fillId="11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3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4" fillId="6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31" fillId="4" borderId="2" xfId="0" applyFont="true" applyBorder="true" applyAlignment="true" applyProtection="true">
      <alignment horizontal="center" vertical="center" textRotation="0" wrapText="true" indent="0" shrinkToFit="false"/>
      <protection locked="false" hidden="false"/>
    </xf>
    <xf numFmtId="164" fontId="35" fillId="1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6" fillId="1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7" fillId="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8" fillId="7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39" fillId="1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0" fillId="15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41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ont>
        <name val="Arial"/>
        <charset val="1"/>
        <family val="0"/>
        <b val="1"/>
        <color rgb="FFB91C1C"/>
      </font>
      <fill>
        <patternFill>
          <bgColor rgb="FFFEE2E2"/>
        </patternFill>
      </fill>
    </dxf>
    <dxf>
      <font>
        <name val="Arial"/>
        <charset val="1"/>
        <family val="0"/>
        <b val="1"/>
        <color rgb="FF15803D"/>
      </font>
      <fill>
        <patternFill>
          <bgColor rgb="FFDCFCE7"/>
        </patternFill>
      </fill>
    </dxf>
    <dxf>
      <font>
        <name val="Arial"/>
        <charset val="1"/>
        <family val="0"/>
        <b val="1"/>
        <color rgb="FF92400E"/>
      </font>
      <fill>
        <patternFill>
          <bgColor rgb="FFFEF3C7"/>
        </patternFill>
      </fill>
    </dxf>
    <dxf>
      <font>
        <name val="Arial"/>
        <charset val="1"/>
        <family val="0"/>
        <b val="1"/>
        <color rgb="FF1E3A8A"/>
      </font>
      <fill>
        <patternFill>
          <bgColor rgb="FFDBEAFE"/>
        </patternFill>
      </fill>
    </dxf>
    <dxf>
      <font>
        <name val="Arial"/>
        <charset val="1"/>
        <family val="0"/>
        <b val="1"/>
        <color rgb="FF5B21B6"/>
      </font>
      <fill>
        <patternFill>
          <bgColor rgb="FFE9D5FF"/>
        </patternFill>
      </fill>
    </dxf>
    <dxf>
      <font>
        <name val="Arial"/>
        <charset val="1"/>
        <family val="0"/>
        <b val="1"/>
        <color rgb="FF475569"/>
      </font>
      <fill>
        <patternFill>
          <bgColor rgb="FFF1F5F9"/>
        </patternFill>
      </fill>
    </dxf>
    <dxf>
      <font>
        <name val="Arial"/>
        <charset val="1"/>
        <family val="0"/>
        <b val="1"/>
        <color rgb="FF9D174D"/>
      </font>
      <fill>
        <patternFill>
          <bgColor rgb="FFFCE7F3"/>
        </patternFill>
      </fill>
    </dxf>
    <dxf>
      <font>
        <name val="Arial"/>
        <charset val="1"/>
        <family val="0"/>
        <b val="1"/>
        <color rgb="FF075985"/>
      </font>
      <fill>
        <patternFill>
          <bgColor rgb="FFE0F2FE"/>
        </patternFill>
      </fill>
    </dxf>
    <dxf>
      <fill>
        <patternFill>
          <bgColor rgb="FFC2410C"/>
        </patternFill>
      </fill>
    </dxf>
    <dxf>
      <font>
        <name val="Arial"/>
        <charset val="1"/>
        <family val="0"/>
        <color rgb="FF15803D"/>
      </font>
      <fill>
        <patternFill>
          <bgColor rgb="FFDCFCE7"/>
        </patternFill>
      </fill>
    </dxf>
    <dxf>
      <fill>
        <patternFill>
          <bgColor rgb="FFE2E8F0"/>
        </patternFill>
      </fill>
    </dxf>
    <dxf>
      <font>
        <name val="Arial"/>
        <charset val="1"/>
        <family val="0"/>
        <b val="1"/>
        <color rgb="FF92400E"/>
        <sz val="9"/>
      </font>
      <fill>
        <patternFill>
          <bgColor rgb="FFFEF3C7"/>
        </patternFill>
      </fill>
    </dxf>
  </dxfs>
  <colors>
    <indexedColors>
      <rgbColor rgb="FF000000"/>
      <rgbColor rgb="FFFFFFFF"/>
      <rgbColor rgb="FFC2410C"/>
      <rgbColor rgb="FF00FF00"/>
      <rgbColor rgb="FF0000FF"/>
      <rgbColor rgb="FFF4F6F8"/>
      <rgbColor rgb="FFFF00FF"/>
      <rgbColor rgb="FF00FFFF"/>
      <rgbColor rgb="FF800000"/>
      <rgbColor rgb="FF15803D"/>
      <rgbColor rgb="FF000080"/>
      <rgbColor rgb="FF808000"/>
      <rgbColor rgb="FF5B21B6"/>
      <rgbColor rgb="FF008080"/>
      <rgbColor rgb="FFE9D5FF"/>
      <rgbColor rgb="FF4F81BD"/>
      <rgbColor rgb="FF9999FF"/>
      <rgbColor rgb="FF9D174D"/>
      <rgbColor rgb="FFFEF3C7"/>
      <rgbColor rgb="FFDCFCE7"/>
      <rgbColor rgb="FF660066"/>
      <rgbColor rgb="FFFF8080"/>
      <rgbColor rgb="FF075985"/>
      <rgbColor rgb="FFCBD5E1"/>
      <rgbColor rgb="FF000080"/>
      <rgbColor rgb="FFFF00FF"/>
      <rgbColor rgb="FFF1F5F9"/>
      <rgbColor rgb="FF00FFFF"/>
      <rgbColor rgb="FF800080"/>
      <rgbColor rgb="FF800000"/>
      <rgbColor rgb="FF008080"/>
      <rgbColor rgb="FF0000FF"/>
      <rgbColor rgb="FF00CCFF"/>
      <rgbColor rgb="FFE0F2FE"/>
      <rgbColor rgb="FFE2E8F0"/>
      <rgbColor rgb="FFFFFBEA"/>
      <rgbColor rgb="FFDBEAFE"/>
      <rgbColor rgb="FFFEE2E2"/>
      <rgbColor rgb="FFFCE7F3"/>
      <rgbColor rgb="FFFDBA74"/>
      <rgbColor rgb="FF3366FF"/>
      <rgbColor rgb="FF33CCCC"/>
      <rgbColor rgb="FF99CC00"/>
      <rgbColor rgb="FFFFCC00"/>
      <rgbColor rgb="FFFF9900"/>
      <rgbColor rgb="FFF97316"/>
      <rgbColor rgb="FF64748B"/>
      <rgbColor rgb="FF94A3B8"/>
      <rgbColor rgb="FF1B2836"/>
      <rgbColor rgb="FF339966"/>
      <rgbColor rgb="FF003300"/>
      <rgbColor rgb="FF475569"/>
      <rgbColor rgb="FF92400E"/>
      <rgbColor rgb="FFB91C1C"/>
      <rgbColor rgb="FF1E3A8A"/>
      <rgbColor rgb="FF243447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sharedStrings" Target="sharedStrings.xml"/>
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Günlük planlanan ve ihtiyaç (kişi)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col"/>
        <c:grouping val="clustered"/>
        <c:varyColors val="0"/>
        <c:ser>
          <c:idx val="0"/>
          <c:order val="0"/>
          <c:tx>
            <c:strRef>
              <c:f>Hesap!AK1</c:f>
              <c:strCache>
                <c:ptCount val="1"/>
                <c:pt idx="0">
                  <c:v>Planlanan</c:v>
                </c:pt>
              </c:strCache>
            </c:strRef>
          </c:tx>
          <c:spPr>
            <a:solidFill>
              <a:srgbClr val="c2410c"/>
            </a:solidFill>
            <a:ln w="0">
              <a:solidFill>
                <a:srgbClr val="c2410c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Hesap!$AJ$2:$AJ$32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</c:strCache>
            </c:strRef>
          </c:cat>
          <c:val>
            <c:numRef>
              <c:f>Hesap!$AK$2:$AK$32</c:f>
              <c:numCache>
                <c:formatCode>General</c:formatCode>
                <c:ptCount val="31"/>
                <c:pt idx="0">
                  <c:v>0</c:v>
                </c:pt>
                <c:pt idx="1">
                  <c:v>24</c:v>
                </c:pt>
                <c:pt idx="2">
                  <c:v>23</c:v>
                </c:pt>
                <c:pt idx="3">
                  <c:v>22</c:v>
                </c:pt>
                <c:pt idx="4">
                  <c:v>22</c:v>
                </c:pt>
                <c:pt idx="5">
                  <c:v>24</c:v>
                </c:pt>
                <c:pt idx="6">
                  <c:v>22</c:v>
                </c:pt>
                <c:pt idx="7">
                  <c:v>2</c:v>
                </c:pt>
                <c:pt idx="8">
                  <c:v>23</c:v>
                </c:pt>
                <c:pt idx="9">
                  <c:v>22</c:v>
                </c:pt>
                <c:pt idx="10">
                  <c:v>23</c:v>
                </c:pt>
                <c:pt idx="11">
                  <c:v>19</c:v>
                </c:pt>
                <c:pt idx="12">
                  <c:v>23</c:v>
                </c:pt>
                <c:pt idx="13">
                  <c:v>24</c:v>
                </c:pt>
                <c:pt idx="14">
                  <c:v>1</c:v>
                </c:pt>
                <c:pt idx="15">
                  <c:v>22</c:v>
                </c:pt>
                <c:pt idx="16">
                  <c:v>24</c:v>
                </c:pt>
                <c:pt idx="17">
                  <c:v>19</c:v>
                </c:pt>
                <c:pt idx="18">
                  <c:v>24</c:v>
                </c:pt>
                <c:pt idx="19">
                  <c:v>22</c:v>
                </c:pt>
                <c:pt idx="20">
                  <c:v>24</c:v>
                </c:pt>
                <c:pt idx="21">
                  <c:v>0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20</c:v>
                </c:pt>
                <c:pt idx="26">
                  <c:v>21</c:v>
                </c:pt>
                <c:pt idx="27">
                  <c:v>23</c:v>
                </c:pt>
                <c:pt idx="28">
                  <c:v>0</c:v>
                </c:pt>
                <c:pt idx="29">
                  <c:v>23</c:v>
                </c:pt>
                <c:pt idx="30">
                  <c:v>0</c:v>
                </c:pt>
              </c:numCache>
            </c:numRef>
          </c:val>
        </c:ser>
        <c:ser>
          <c:idx val="1"/>
          <c:order val="1"/>
          <c:tx>
            <c:strRef>
              <c:f>Hesap!AL1</c:f>
              <c:strCache>
                <c:ptCount val="1"/>
                <c:pt idx="0">
                  <c:v>İhtiyaç</c:v>
                </c:pt>
              </c:strCache>
            </c:strRef>
          </c:tx>
          <c:spPr>
            <a:solidFill>
              <a:srgbClr val="1b2836"/>
            </a:solidFill>
            <a:ln w="0">
              <a:solidFill>
                <a:srgbClr val="1b283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Hesap!$AJ$2:$AJ$32</c:f>
              <c:strCache>
                <c:ptCount val="31"/>
                <c:pt idx="0">
                  <c:v>1</c:v>
                </c:pt>
                <c:pt idx="1">
                  <c:v>2</c:v>
                </c:pt>
                <c:pt idx="2">
                  <c:v>3</c:v>
                </c:pt>
                <c:pt idx="3">
                  <c:v>4</c:v>
                </c:pt>
                <c:pt idx="4">
                  <c:v>5</c:v>
                </c:pt>
                <c:pt idx="5">
                  <c:v>6</c:v>
                </c:pt>
                <c:pt idx="6">
                  <c:v>7</c:v>
                </c:pt>
                <c:pt idx="7">
                  <c:v>8</c:v>
                </c:pt>
                <c:pt idx="8">
                  <c:v>9</c:v>
                </c:pt>
                <c:pt idx="9">
                  <c:v>10</c:v>
                </c:pt>
                <c:pt idx="10">
                  <c:v>11</c:v>
                </c:pt>
                <c:pt idx="11">
                  <c:v>12</c:v>
                </c:pt>
                <c:pt idx="12">
                  <c:v>13</c:v>
                </c:pt>
                <c:pt idx="13">
                  <c:v>14</c:v>
                </c:pt>
                <c:pt idx="14">
                  <c:v>15</c:v>
                </c:pt>
                <c:pt idx="15">
                  <c:v>16</c:v>
                </c:pt>
                <c:pt idx="16">
                  <c:v>17</c:v>
                </c:pt>
                <c:pt idx="17">
                  <c:v>18</c:v>
                </c:pt>
                <c:pt idx="18">
                  <c:v>19</c:v>
                </c:pt>
                <c:pt idx="19">
                  <c:v>20</c:v>
                </c:pt>
                <c:pt idx="20">
                  <c:v>21</c:v>
                </c:pt>
                <c:pt idx="21">
                  <c:v>22</c:v>
                </c:pt>
                <c:pt idx="22">
                  <c:v>23</c:v>
                </c:pt>
                <c:pt idx="23">
                  <c:v>24</c:v>
                </c:pt>
                <c:pt idx="24">
                  <c:v>25</c:v>
                </c:pt>
                <c:pt idx="25">
                  <c:v>26</c:v>
                </c:pt>
                <c:pt idx="26">
                  <c:v>27</c:v>
                </c:pt>
                <c:pt idx="27">
                  <c:v>28</c:v>
                </c:pt>
                <c:pt idx="28">
                  <c:v>29</c:v>
                </c:pt>
                <c:pt idx="29">
                  <c:v>30</c:v>
                </c:pt>
                <c:pt idx="30">
                  <c:v/>
                </c:pt>
              </c:strCache>
            </c:strRef>
          </c:cat>
          <c:val>
            <c:numRef>
              <c:f>Hesap!$AL$2:$AL$32</c:f>
              <c:numCache>
                <c:formatCode>General</c:formatCode>
                <c:ptCount val="31"/>
                <c:pt idx="0">
                  <c:v>0</c:v>
                </c:pt>
                <c:pt idx="1">
                  <c:v>23</c:v>
                </c:pt>
                <c:pt idx="2">
                  <c:v>23</c:v>
                </c:pt>
                <c:pt idx="3">
                  <c:v>23</c:v>
                </c:pt>
                <c:pt idx="4">
                  <c:v>23</c:v>
                </c:pt>
                <c:pt idx="5">
                  <c:v>23</c:v>
                </c:pt>
                <c:pt idx="6">
                  <c:v>23</c:v>
                </c:pt>
                <c:pt idx="7">
                  <c:v>0</c:v>
                </c:pt>
                <c:pt idx="8">
                  <c:v>23</c:v>
                </c:pt>
                <c:pt idx="9">
                  <c:v>23</c:v>
                </c:pt>
                <c:pt idx="10">
                  <c:v>23</c:v>
                </c:pt>
                <c:pt idx="11">
                  <c:v>23</c:v>
                </c:pt>
                <c:pt idx="12">
                  <c:v>23</c:v>
                </c:pt>
                <c:pt idx="13">
                  <c:v>23</c:v>
                </c:pt>
                <c:pt idx="14">
                  <c:v>0</c:v>
                </c:pt>
                <c:pt idx="15">
                  <c:v>23</c:v>
                </c:pt>
                <c:pt idx="16">
                  <c:v>23</c:v>
                </c:pt>
                <c:pt idx="17">
                  <c:v>23</c:v>
                </c:pt>
                <c:pt idx="18">
                  <c:v>23</c:v>
                </c:pt>
                <c:pt idx="19">
                  <c:v>23</c:v>
                </c:pt>
                <c:pt idx="20">
                  <c:v>23</c:v>
                </c:pt>
                <c:pt idx="21">
                  <c:v>0</c:v>
                </c:pt>
                <c:pt idx="22">
                  <c:v>23</c:v>
                </c:pt>
                <c:pt idx="23">
                  <c:v>23</c:v>
                </c:pt>
                <c:pt idx="24">
                  <c:v>23</c:v>
                </c:pt>
                <c:pt idx="25">
                  <c:v>23</c:v>
                </c:pt>
                <c:pt idx="26">
                  <c:v>23</c:v>
                </c:pt>
                <c:pt idx="27">
                  <c:v>23</c:v>
                </c:pt>
                <c:pt idx="28">
                  <c:v>0</c:v>
                </c:pt>
                <c:pt idx="29">
                  <c:v>23</c:v>
                </c:pt>
                <c:pt idx="30">
                  <c:v>0</c:v>
                </c:pt>
              </c:numCache>
            </c:numRef>
          </c:val>
        </c:ser>
        <c:gapWidth val="150"/>
        <c:overlap val="-10"/>
        <c:axId val="51672446"/>
        <c:axId val="68788329"/>
      </c:barChart>
      <c:catAx>
        <c:axId val="5167244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68788329"/>
        <c:crosses val="autoZero"/>
        <c:auto val="1"/>
        <c:lblAlgn val="ctr"/>
        <c:lblOffset val="100"/>
        <c:noMultiLvlLbl val="0"/>
      </c:catAx>
      <c:valAx>
        <c:axId val="68788329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51672446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Vardiya dağılımı (kişi-gün)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pieChart>
        <c:varyColors val="1"/>
        <c:ser>
          <c:idx val="0"/>
          <c:order val="0"/>
          <c:tx>
            <c:strRef>
              <c:f>Hesap!AP1</c:f>
              <c:strCache>
                <c:ptCount val="1"/>
                <c:pt idx="0">
                  <c:v>Kişi-gün</c:v>
                </c:pt>
              </c:strCache>
            </c:strRef>
          </c:tx>
          <c:spPr>
            <a:solidFill>
              <a:srgbClr val="4f81bd"/>
            </a:solidFill>
            <a:ln w="0">
              <a:noFill/>
            </a:ln>
          </c:spPr>
          <c:explosion val="0"/>
          <c:dPt>
            <c:idx val="0"/>
            <c:spPr>
              <a:solidFill>
                <a:srgbClr val="c2410c"/>
              </a:solidFill>
              <a:ln w="0">
                <a:noFill/>
              </a:ln>
            </c:spPr>
          </c:dPt>
          <c:dPt>
            <c:idx val="1"/>
            <c:spPr>
              <a:solidFill>
                <a:srgbClr val="1b2836"/>
              </a:solidFill>
              <a:ln w="0">
                <a:noFill/>
              </a:ln>
            </c:spPr>
          </c:dPt>
          <c:dPt>
            <c:idx val="2"/>
            <c:spPr>
              <a:solidFill>
                <a:srgbClr val="f97316"/>
              </a:solidFill>
              <a:ln w="0">
                <a:noFill/>
              </a:ln>
            </c:spPr>
          </c:dPt>
          <c:dLbls>
            <c:dLbl>
              <c:idx val="0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1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dLbl>
              <c:idx val="2"/>
              <c:txPr>
                <a:bodyPr wrap="square"/>
                <a:lstStyle/>
                <a:p>
                  <a:pPr>
                    <a:defRPr b="1" sz="800" spc="-1" strike="noStrike">
                      <a:solidFill>
                        <a:srgbClr val="ffffff"/>
                      </a:solidFill>
                      <a:latin typeface="Arial"/>
                    </a:defRPr>
                  </a:pPr>
                </a:p>
              </c:txPr>
              <c:dLblPos val="bestFit"/>
              <c:showLegendKey val="0"/>
              <c:showVal val="0"/>
              <c:showCatName val="0"/>
              <c:showSerName val="0"/>
              <c:showPercent val="1"/>
              <c:separator>
</c:separator>
            </c:dLbl>
            <c:txPr>
              <a:bodyPr wrap="square"/>
              <a:lstStyle/>
              <a:p>
                <a:pPr>
                  <a:defRPr b="1" sz="800" spc="-1" strike="noStrike">
                    <a:solidFill>
                      <a:srgbClr val="ffffff"/>
                    </a:solidFill>
                    <a:latin typeface="Arial"/>
                  </a:defRPr>
                </a:pPr>
              </a:p>
            </c:txPr>
            <c:dLblPos val="bestFit"/>
            <c:showLegendKey val="0"/>
            <c:showVal val="0"/>
            <c:showCatName val="0"/>
            <c:showSerName val="0"/>
            <c:showPercent val="1"/>
            <c:separator>
</c:separator>
            <c:showLeaderLines val="1"/>
          </c:dLbls>
          <c:cat>
            <c:strRef>
              <c:f>Hesap!$AO$2:$AO$4</c:f>
              <c:strCache>
                <c:ptCount val="3"/>
                <c:pt idx="0">
                  <c:v>Sabah (S1)</c:v>
                </c:pt>
                <c:pt idx="1">
                  <c:v>Akşam (S2)</c:v>
                </c:pt>
                <c:pt idx="2">
                  <c:v>Gece (S3)</c:v>
                </c:pt>
              </c:strCache>
            </c:strRef>
          </c:cat>
          <c:val>
            <c:numRef>
              <c:f>Hesap!$AP$2:$AP$4</c:f>
              <c:numCache>
                <c:formatCode>General</c:formatCode>
                <c:ptCount val="3"/>
                <c:pt idx="0">
                  <c:v>190</c:v>
                </c:pt>
                <c:pt idx="1">
                  <c:v>184</c:v>
                </c:pt>
                <c:pt idx="2">
                  <c:v>191</c:v>
                </c:pt>
              </c:numCache>
            </c:numRef>
          </c:val>
        </c:ser>
        <c:firstSliceAng val="0"/>
      </c:pieChart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roundedCorners val="0"/>
  <c:chart>
    <c:title>
      <c:tx>
        <c:rich>
          <a:bodyPr rot="0"/>
          <a:lstStyle/>
          <a:p>
            <a:pPr>
              <a:defRPr b="1" sz="1150" spc="-1" strike="noStrike">
                <a:solidFill>
                  <a:srgbClr val="1b2836"/>
                </a:solidFill>
                <a:latin typeface="Arial"/>
              </a:defRPr>
            </a:pPr>
            <a:r>
              <a:rPr b="1" sz="1150" spc="-1" strike="noStrike">
                <a:solidFill>
                  <a:srgbClr val="1b2836"/>
                </a:solidFill>
                <a:latin typeface="Arial"/>
              </a:rPr>
              <a:t>Kişi başı vardiya ve izin dağılımı (gün)</a:t>
            </a:r>
          </a:p>
        </c:rich>
      </c:tx>
      <c:overlay val="0"/>
      <c:spPr>
        <a:noFill/>
        <a:ln w="0">
          <a:noFill/>
        </a:ln>
      </c:spPr>
    </c:title>
    <c:autoTitleDeleted val="0"/>
    <c:plotArea>
      <c:barChart>
        <c:barDir val="bar"/>
        <c:grouping val="stacked"/>
        <c:varyColors val="0"/>
        <c:ser>
          <c:idx val="0"/>
          <c:order val="0"/>
          <c:tx>
            <c:strRef>
              <c:f>Hesap!AS1</c:f>
              <c:strCache>
                <c:ptCount val="1"/>
                <c:pt idx="0">
                  <c:v>S1</c:v>
                </c:pt>
              </c:strCache>
            </c:strRef>
          </c:tx>
          <c:spPr>
            <a:solidFill>
              <a:srgbClr val="1e3a8a"/>
            </a:solidFill>
            <a:ln w="0">
              <a:solidFill>
                <a:srgbClr val="1e3a8a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Hesap!$AR$2:$AR$25</c:f>
              <c:strCache>
                <c:ptCount val="24"/>
                <c:pt idx="0">
                  <c:v>Ayşe Demir</c:v>
                </c:pt>
                <c:pt idx="1">
                  <c:v>Mehmet Kaya</c:v>
                </c:pt>
                <c:pt idx="2">
                  <c:v>Elif Yıldız</c:v>
                </c:pt>
                <c:pt idx="3">
                  <c:v>Burak Çelik</c:v>
                </c:pt>
                <c:pt idx="4">
                  <c:v>Zeynep Arslan</c:v>
                </c:pt>
                <c:pt idx="5">
                  <c:v>Emre Şahin</c:v>
                </c:pt>
                <c:pt idx="6">
                  <c:v>Merve Koç</c:v>
                </c:pt>
                <c:pt idx="7">
                  <c:v>Can Aydın</c:v>
                </c:pt>
                <c:pt idx="8">
                  <c:v>Selin Öztürk</c:v>
                </c:pt>
                <c:pt idx="9">
                  <c:v>Murat Doğan</c:v>
                </c:pt>
                <c:pt idx="10">
                  <c:v>Derya Kurt</c:v>
                </c:pt>
                <c:pt idx="11">
                  <c:v>Okan Yılmaz</c:v>
                </c:pt>
                <c:pt idx="12">
                  <c:v>Gamze Polat</c:v>
                </c:pt>
                <c:pt idx="13">
                  <c:v>Serkan Acar</c:v>
                </c:pt>
                <c:pt idx="14">
                  <c:v>Büşra Erdem</c:v>
                </c:pt>
                <c:pt idx="15">
                  <c:v>Tolga Güneş</c:v>
                </c:pt>
                <c:pt idx="16">
                  <c:v>Nur Aksoy</c:v>
                </c:pt>
                <c:pt idx="17">
                  <c:v>Kerem Uçar</c:v>
                </c:pt>
                <c:pt idx="18">
                  <c:v>Pınar Tekin</c:v>
                </c:pt>
                <c:pt idx="19">
                  <c:v>Barış Kılıç</c:v>
                </c:pt>
                <c:pt idx="20">
                  <c:v>Ece Karaca</c:v>
                </c:pt>
                <c:pt idx="21">
                  <c:v>Onur Bozkurt</c:v>
                </c:pt>
                <c:pt idx="22">
                  <c:v>Sibel Taş</c:v>
                </c:pt>
                <c:pt idx="23">
                  <c:v>Volkan Ergin</c:v>
                </c:pt>
              </c:strCache>
            </c:strRef>
          </c:cat>
          <c:val>
            <c:numRef>
              <c:f>Hesap!$AS$2:$AS$25</c:f>
              <c:numCache>
                <c:formatCode>General</c:formatCode>
                <c:ptCount val="24"/>
                <c:pt idx="0">
                  <c:v>10</c:v>
                </c:pt>
                <c:pt idx="1">
                  <c:v>5</c:v>
                </c:pt>
                <c:pt idx="2">
                  <c:v>7</c:v>
                </c:pt>
                <c:pt idx="3">
                  <c:v>11</c:v>
                </c:pt>
                <c:pt idx="4">
                  <c:v>6</c:v>
                </c:pt>
                <c:pt idx="5">
                  <c:v>11</c:v>
                </c:pt>
                <c:pt idx="6">
                  <c:v>11</c:v>
                </c:pt>
                <c:pt idx="7">
                  <c:v>6</c:v>
                </c:pt>
                <c:pt idx="8">
                  <c:v>7</c:v>
                </c:pt>
                <c:pt idx="9">
                  <c:v>10</c:v>
                </c:pt>
                <c:pt idx="10">
                  <c:v>6</c:v>
                </c:pt>
                <c:pt idx="11">
                  <c:v>4</c:v>
                </c:pt>
                <c:pt idx="12">
                  <c:v>10</c:v>
                </c:pt>
                <c:pt idx="13">
                  <c:v>6</c:v>
                </c:pt>
                <c:pt idx="14">
                  <c:v>8</c:v>
                </c:pt>
                <c:pt idx="15">
                  <c:v>9</c:v>
                </c:pt>
                <c:pt idx="16">
                  <c:v>6</c:v>
                </c:pt>
                <c:pt idx="17">
                  <c:v>8</c:v>
                </c:pt>
                <c:pt idx="18">
                  <c:v>11</c:v>
                </c:pt>
                <c:pt idx="19">
                  <c:v>6</c:v>
                </c:pt>
                <c:pt idx="20">
                  <c:v>8</c:v>
                </c:pt>
                <c:pt idx="21">
                  <c:v>11</c:v>
                </c:pt>
                <c:pt idx="22">
                  <c:v>5</c:v>
                </c:pt>
                <c:pt idx="23">
                  <c:v>8</c:v>
                </c:pt>
              </c:numCache>
            </c:numRef>
          </c:val>
        </c:ser>
        <c:ser>
          <c:idx val="1"/>
          <c:order val="1"/>
          <c:tx>
            <c:strRef>
              <c:f>Hesap!AT1</c:f>
              <c:strCache>
                <c:ptCount val="1"/>
                <c:pt idx="0">
                  <c:v>S2</c:v>
                </c:pt>
              </c:strCache>
            </c:strRef>
          </c:tx>
          <c:spPr>
            <a:solidFill>
              <a:srgbClr val="f97316"/>
            </a:solidFill>
            <a:ln w="0">
              <a:solidFill>
                <a:srgbClr val="f9731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Hesap!$AR$2:$AR$25</c:f>
              <c:strCache>
                <c:ptCount val="24"/>
                <c:pt idx="0">
                  <c:v>Ayşe Demir</c:v>
                </c:pt>
                <c:pt idx="1">
                  <c:v>Mehmet Kaya</c:v>
                </c:pt>
                <c:pt idx="2">
                  <c:v>Elif Yıldız</c:v>
                </c:pt>
                <c:pt idx="3">
                  <c:v>Burak Çelik</c:v>
                </c:pt>
                <c:pt idx="4">
                  <c:v>Zeynep Arslan</c:v>
                </c:pt>
                <c:pt idx="5">
                  <c:v>Emre Şahin</c:v>
                </c:pt>
                <c:pt idx="6">
                  <c:v>Merve Koç</c:v>
                </c:pt>
                <c:pt idx="7">
                  <c:v>Can Aydın</c:v>
                </c:pt>
                <c:pt idx="8">
                  <c:v>Selin Öztürk</c:v>
                </c:pt>
                <c:pt idx="9">
                  <c:v>Murat Doğan</c:v>
                </c:pt>
                <c:pt idx="10">
                  <c:v>Derya Kurt</c:v>
                </c:pt>
                <c:pt idx="11">
                  <c:v>Okan Yılmaz</c:v>
                </c:pt>
                <c:pt idx="12">
                  <c:v>Gamze Polat</c:v>
                </c:pt>
                <c:pt idx="13">
                  <c:v>Serkan Acar</c:v>
                </c:pt>
                <c:pt idx="14">
                  <c:v>Büşra Erdem</c:v>
                </c:pt>
                <c:pt idx="15">
                  <c:v>Tolga Güneş</c:v>
                </c:pt>
                <c:pt idx="16">
                  <c:v>Nur Aksoy</c:v>
                </c:pt>
                <c:pt idx="17">
                  <c:v>Kerem Uçar</c:v>
                </c:pt>
                <c:pt idx="18">
                  <c:v>Pınar Tekin</c:v>
                </c:pt>
                <c:pt idx="19">
                  <c:v>Barış Kılıç</c:v>
                </c:pt>
                <c:pt idx="20">
                  <c:v>Ece Karaca</c:v>
                </c:pt>
                <c:pt idx="21">
                  <c:v>Onur Bozkurt</c:v>
                </c:pt>
                <c:pt idx="22">
                  <c:v>Sibel Taş</c:v>
                </c:pt>
                <c:pt idx="23">
                  <c:v>Volkan Ergin</c:v>
                </c:pt>
              </c:strCache>
            </c:strRef>
          </c:cat>
          <c:val>
            <c:numRef>
              <c:f>Hesap!$AT$2:$AT$25</c:f>
              <c:numCache>
                <c:formatCode>General</c:formatCode>
                <c:ptCount val="24"/>
                <c:pt idx="0">
                  <c:v>7</c:v>
                </c:pt>
                <c:pt idx="1">
                  <c:v>10</c:v>
                </c:pt>
                <c:pt idx="2">
                  <c:v>5</c:v>
                </c:pt>
                <c:pt idx="3">
                  <c:v>6</c:v>
                </c:pt>
                <c:pt idx="4">
                  <c:v>11</c:v>
                </c:pt>
                <c:pt idx="5">
                  <c:v>4</c:v>
                </c:pt>
                <c:pt idx="6">
                  <c:v>8</c:v>
                </c:pt>
                <c:pt idx="7">
                  <c:v>11</c:v>
                </c:pt>
                <c:pt idx="8">
                  <c:v>6</c:v>
                </c:pt>
                <c:pt idx="9">
                  <c:v>8</c:v>
                </c:pt>
                <c:pt idx="10">
                  <c:v>11</c:v>
                </c:pt>
                <c:pt idx="11">
                  <c:v>5</c:v>
                </c:pt>
                <c:pt idx="12">
                  <c:v>8</c:v>
                </c:pt>
                <c:pt idx="13">
                  <c:v>10</c:v>
                </c:pt>
                <c:pt idx="14">
                  <c:v>6</c:v>
                </c:pt>
                <c:pt idx="15">
                  <c:v>7</c:v>
                </c:pt>
                <c:pt idx="16">
                  <c:v>11</c:v>
                </c:pt>
                <c:pt idx="17">
                  <c:v>6</c:v>
                </c:pt>
                <c:pt idx="18">
                  <c:v>7</c:v>
                </c:pt>
                <c:pt idx="19">
                  <c:v>9</c:v>
                </c:pt>
                <c:pt idx="20">
                  <c:v>6</c:v>
                </c:pt>
                <c:pt idx="21">
                  <c:v>7</c:v>
                </c:pt>
                <c:pt idx="22">
                  <c:v>11</c:v>
                </c:pt>
                <c:pt idx="23">
                  <c:v>4</c:v>
                </c:pt>
              </c:numCache>
            </c:numRef>
          </c:val>
        </c:ser>
        <c:ser>
          <c:idx val="2"/>
          <c:order val="2"/>
          <c:tx>
            <c:strRef>
              <c:f>Hesap!AU1</c:f>
              <c:strCache>
                <c:ptCount val="1"/>
                <c:pt idx="0">
                  <c:v>S3</c:v>
                </c:pt>
              </c:strCache>
            </c:strRef>
          </c:tx>
          <c:spPr>
            <a:solidFill>
              <a:srgbClr val="5b21b6"/>
            </a:solidFill>
            <a:ln w="0">
              <a:solidFill>
                <a:srgbClr val="5b21b6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Hesap!$AR$2:$AR$25</c:f>
              <c:strCache>
                <c:ptCount val="24"/>
                <c:pt idx="0">
                  <c:v>Ayşe Demir</c:v>
                </c:pt>
                <c:pt idx="1">
                  <c:v>Mehmet Kaya</c:v>
                </c:pt>
                <c:pt idx="2">
                  <c:v>Elif Yıldız</c:v>
                </c:pt>
                <c:pt idx="3">
                  <c:v>Burak Çelik</c:v>
                </c:pt>
                <c:pt idx="4">
                  <c:v>Zeynep Arslan</c:v>
                </c:pt>
                <c:pt idx="5">
                  <c:v>Emre Şahin</c:v>
                </c:pt>
                <c:pt idx="6">
                  <c:v>Merve Koç</c:v>
                </c:pt>
                <c:pt idx="7">
                  <c:v>Can Aydın</c:v>
                </c:pt>
                <c:pt idx="8">
                  <c:v>Selin Öztürk</c:v>
                </c:pt>
                <c:pt idx="9">
                  <c:v>Murat Doğan</c:v>
                </c:pt>
                <c:pt idx="10">
                  <c:v>Derya Kurt</c:v>
                </c:pt>
                <c:pt idx="11">
                  <c:v>Okan Yılmaz</c:v>
                </c:pt>
                <c:pt idx="12">
                  <c:v>Gamze Polat</c:v>
                </c:pt>
                <c:pt idx="13">
                  <c:v>Serkan Acar</c:v>
                </c:pt>
                <c:pt idx="14">
                  <c:v>Büşra Erdem</c:v>
                </c:pt>
                <c:pt idx="15">
                  <c:v>Tolga Güneş</c:v>
                </c:pt>
                <c:pt idx="16">
                  <c:v>Nur Aksoy</c:v>
                </c:pt>
                <c:pt idx="17">
                  <c:v>Kerem Uçar</c:v>
                </c:pt>
                <c:pt idx="18">
                  <c:v>Pınar Tekin</c:v>
                </c:pt>
                <c:pt idx="19">
                  <c:v>Barış Kılıç</c:v>
                </c:pt>
                <c:pt idx="20">
                  <c:v>Ece Karaca</c:v>
                </c:pt>
                <c:pt idx="21">
                  <c:v>Onur Bozkurt</c:v>
                </c:pt>
                <c:pt idx="22">
                  <c:v>Sibel Taş</c:v>
                </c:pt>
                <c:pt idx="23">
                  <c:v>Volkan Ergin</c:v>
                </c:pt>
              </c:strCache>
            </c:strRef>
          </c:cat>
          <c:val>
            <c:numRef>
              <c:f>Hesap!$AU$2:$AU$25</c:f>
              <c:numCache>
                <c:formatCode>General</c:formatCode>
                <c:ptCount val="24"/>
                <c:pt idx="0">
                  <c:v>6</c:v>
                </c:pt>
                <c:pt idx="1">
                  <c:v>8</c:v>
                </c:pt>
                <c:pt idx="2">
                  <c:v>11</c:v>
                </c:pt>
                <c:pt idx="3">
                  <c:v>6</c:v>
                </c:pt>
                <c:pt idx="4">
                  <c:v>7</c:v>
                </c:pt>
                <c:pt idx="5">
                  <c:v>10</c:v>
                </c:pt>
                <c:pt idx="6">
                  <c:v>6</c:v>
                </c:pt>
                <c:pt idx="7">
                  <c:v>7</c:v>
                </c:pt>
                <c:pt idx="8">
                  <c:v>8</c:v>
                </c:pt>
                <c:pt idx="9">
                  <c:v>6</c:v>
                </c:pt>
                <c:pt idx="10">
                  <c:v>8</c:v>
                </c:pt>
                <c:pt idx="11">
                  <c:v>15</c:v>
                </c:pt>
                <c:pt idx="12">
                  <c:v>6</c:v>
                </c:pt>
                <c:pt idx="13">
                  <c:v>8</c:v>
                </c:pt>
                <c:pt idx="14">
                  <c:v>11</c:v>
                </c:pt>
                <c:pt idx="15">
                  <c:v>5</c:v>
                </c:pt>
                <c:pt idx="16">
                  <c:v>8</c:v>
                </c:pt>
                <c:pt idx="17">
                  <c:v>11</c:v>
                </c:pt>
                <c:pt idx="18">
                  <c:v>4</c:v>
                </c:pt>
                <c:pt idx="19">
                  <c:v>6</c:v>
                </c:pt>
                <c:pt idx="20">
                  <c:v>10</c:v>
                </c:pt>
                <c:pt idx="21">
                  <c:v>6</c:v>
                </c:pt>
                <c:pt idx="22">
                  <c:v>8</c:v>
                </c:pt>
                <c:pt idx="23">
                  <c:v>10</c:v>
                </c:pt>
              </c:numCache>
            </c:numRef>
          </c:val>
        </c:ser>
        <c:ser>
          <c:idx val="3"/>
          <c:order val="3"/>
          <c:tx>
            <c:strRef>
              <c:f>Hesap!AV1</c:f>
              <c:strCache>
                <c:ptCount val="1"/>
                <c:pt idx="0">
                  <c:v>İzin/Rapor</c:v>
                </c:pt>
              </c:strCache>
            </c:strRef>
          </c:tx>
          <c:spPr>
            <a:solidFill>
              <a:srgbClr val="cbd5e1"/>
            </a:solidFill>
            <a:ln w="0">
              <a:solidFill>
                <a:srgbClr val="cbd5e1"/>
              </a:solidFill>
            </a:ln>
          </c:spPr>
          <c:invertIfNegative val="0"/>
          <c:dLbls>
            <c:txPr>
              <a:bodyPr wrap="none"/>
              <a:lstStyle/>
              <a:p>
                <a:pPr>
                  <a:defRPr b="0" sz="1000" spc="-1" strike="noStrike">
                    <a:latin typeface="Arial"/>
                  </a:defRPr>
                </a:pPr>
              </a:p>
            </c:txPr>
            <c:showLegendKey val="0"/>
            <c:showVal val="0"/>
            <c:showCatName val="0"/>
            <c:showSerName val="0"/>
            <c:showPercent val="0"/>
            <c:separator> </c:separator>
            <c:showLeaderLines val="1"/>
            <c:extLst>
              <c:ext xmlns:c15="http://schemas.microsoft.com/office/drawing/2012/chart" uri="{CE6537A1-D6FC-4f65-9D91-7224C49458BB}">
                <c15:showLeaderLines val="1"/>
              </c:ext>
            </c:extLst>
          </c:dLbls>
          <c:cat>
            <c:strRef>
              <c:f>Hesap!$AR$2:$AR$25</c:f>
              <c:strCache>
                <c:ptCount val="24"/>
                <c:pt idx="0">
                  <c:v>Ayşe Demir</c:v>
                </c:pt>
                <c:pt idx="1">
                  <c:v>Mehmet Kaya</c:v>
                </c:pt>
                <c:pt idx="2">
                  <c:v>Elif Yıldız</c:v>
                </c:pt>
                <c:pt idx="3">
                  <c:v>Burak Çelik</c:v>
                </c:pt>
                <c:pt idx="4">
                  <c:v>Zeynep Arslan</c:v>
                </c:pt>
                <c:pt idx="5">
                  <c:v>Emre Şahin</c:v>
                </c:pt>
                <c:pt idx="6">
                  <c:v>Merve Koç</c:v>
                </c:pt>
                <c:pt idx="7">
                  <c:v>Can Aydın</c:v>
                </c:pt>
                <c:pt idx="8">
                  <c:v>Selin Öztürk</c:v>
                </c:pt>
                <c:pt idx="9">
                  <c:v>Murat Doğan</c:v>
                </c:pt>
                <c:pt idx="10">
                  <c:v>Derya Kurt</c:v>
                </c:pt>
                <c:pt idx="11">
                  <c:v>Okan Yılmaz</c:v>
                </c:pt>
                <c:pt idx="12">
                  <c:v>Gamze Polat</c:v>
                </c:pt>
                <c:pt idx="13">
                  <c:v>Serkan Acar</c:v>
                </c:pt>
                <c:pt idx="14">
                  <c:v>Büşra Erdem</c:v>
                </c:pt>
                <c:pt idx="15">
                  <c:v>Tolga Güneş</c:v>
                </c:pt>
                <c:pt idx="16">
                  <c:v>Nur Aksoy</c:v>
                </c:pt>
                <c:pt idx="17">
                  <c:v>Kerem Uçar</c:v>
                </c:pt>
                <c:pt idx="18">
                  <c:v>Pınar Tekin</c:v>
                </c:pt>
                <c:pt idx="19">
                  <c:v>Barış Kılıç</c:v>
                </c:pt>
                <c:pt idx="20">
                  <c:v>Ece Karaca</c:v>
                </c:pt>
                <c:pt idx="21">
                  <c:v>Onur Bozkurt</c:v>
                </c:pt>
                <c:pt idx="22">
                  <c:v>Sibel Taş</c:v>
                </c:pt>
                <c:pt idx="23">
                  <c:v>Volkan Ergin</c:v>
                </c:pt>
              </c:strCache>
            </c:strRef>
          </c:cat>
          <c:val>
            <c:numRef>
              <c:f>Hesap!$AV$2:$AV$25</c:f>
              <c:numCache>
                <c:formatCode>General</c:formatCode>
                <c:ptCount val="24"/>
                <c:pt idx="0">
                  <c:v>2</c:v>
                </c:pt>
                <c:pt idx="1">
                  <c:v>2</c:v>
                </c:pt>
                <c:pt idx="2">
                  <c:v>2</c:v>
                </c:pt>
                <c:pt idx="3">
                  <c:v>2</c:v>
                </c:pt>
                <c:pt idx="4">
                  <c:v>1</c:v>
                </c:pt>
                <c:pt idx="5">
                  <c:v>2</c:v>
                </c:pt>
                <c:pt idx="6">
                  <c:v>0</c:v>
                </c:pt>
                <c:pt idx="7">
                  <c:v>0</c:v>
                </c:pt>
                <c:pt idx="8">
                  <c:v>4</c:v>
                </c:pt>
                <c:pt idx="9">
                  <c:v>1</c:v>
                </c:pt>
                <c:pt idx="10">
                  <c:v>0</c:v>
                </c:pt>
                <c:pt idx="11">
                  <c:v>2</c:v>
                </c:pt>
                <c:pt idx="12">
                  <c:v>1</c:v>
                </c:pt>
                <c:pt idx="13">
                  <c:v>1</c:v>
                </c:pt>
                <c:pt idx="14">
                  <c:v>0</c:v>
                </c:pt>
                <c:pt idx="15">
                  <c:v>3</c:v>
                </c:pt>
                <c:pt idx="16">
                  <c:v>0</c:v>
                </c:pt>
                <c:pt idx="17">
                  <c:v>0</c:v>
                </c:pt>
                <c:pt idx="18">
                  <c:v>1</c:v>
                </c:pt>
                <c:pt idx="19">
                  <c:v>3</c:v>
                </c:pt>
                <c:pt idx="20">
                  <c:v>1</c:v>
                </c:pt>
                <c:pt idx="21">
                  <c:v>1</c:v>
                </c:pt>
                <c:pt idx="22">
                  <c:v>1</c:v>
                </c:pt>
                <c:pt idx="23">
                  <c:v>1</c:v>
                </c:pt>
              </c:numCache>
            </c:numRef>
          </c:val>
        </c:ser>
        <c:gapWidth val="150"/>
        <c:overlap val="100"/>
        <c:axId val="77481481"/>
        <c:axId val="89113940"/>
      </c:barChart>
      <c:catAx>
        <c:axId val="77481481"/>
        <c:scaling>
          <c:orientation val="maxMin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89113940"/>
        <c:crosses val="autoZero"/>
        <c:auto val="1"/>
        <c:lblAlgn val="ctr"/>
        <c:lblOffset val="100"/>
        <c:noMultiLvlLbl val="0"/>
      </c:catAx>
      <c:valAx>
        <c:axId val="89113940"/>
        <c:scaling>
          <c:orientation val="minMax"/>
        </c:scaling>
        <c:delete val="0"/>
        <c:axPos val="l"/>
        <c:majorGridlines>
          <c:spPr>
            <a:ln w="6480">
              <a:solidFill>
                <a:srgbClr val="e2e8f0"/>
              </a:solidFill>
              <a:round/>
            </a:ln>
          </c:spPr>
        </c:majorGridlines>
        <c:numFmt formatCode="General" sourceLinked="1"/>
        <c:majorTickMark val="none"/>
        <c:minorTickMark val="none"/>
        <c:tickLblPos val="nextTo"/>
        <c:spPr>
          <a:ln w="9360">
            <a:solidFill>
              <a:srgbClr val="cbd5e1"/>
            </a:solidFill>
            <a:round/>
          </a:ln>
        </c:spPr>
        <c:txPr>
          <a:bodyPr/>
          <a:lstStyle/>
          <a:p>
            <a:pPr>
              <a:defRPr b="0" sz="800" spc="-1" strike="noStrike">
                <a:solidFill>
                  <a:srgbClr val="475569"/>
                </a:solidFill>
                <a:latin typeface="Arial"/>
              </a:defRPr>
            </a:pPr>
          </a:p>
        </c:txPr>
        <c:crossAx val="77481481"/>
        <c:crosses val="autoZero"/>
        <c:crossBetween val="between"/>
      </c:valAx>
      <c:spPr>
        <a:noFill/>
        <a:ln w="0">
          <a:noFill/>
        </a:ln>
      </c:spPr>
    </c:plotArea>
    <c:legend>
      <c:legendPos val="b"/>
      <c:overlay val="0"/>
      <c:spPr>
        <a:noFill/>
        <a:ln w="0">
          <a:noFill/>
        </a:ln>
      </c:spPr>
      <c:txPr>
        <a:bodyPr/>
        <a:lstStyle/>
        <a:p>
          <a:pPr>
            <a:defRPr b="0" sz="800" spc="-1" strike="noStrike">
              <a:solidFill>
                <a:srgbClr val="475569"/>
              </a:solidFill>
              <a:latin typeface="Arial"/>
            </a:defRPr>
          </a:pPr>
        </a:p>
      </c:txPr>
    </c:legend>
    <c:plotVisOnly val="1"/>
    <c:dispBlanksAs val="gap"/>
  </c:chart>
  <c:spPr>
    <a:solidFill>
      <a:srgbClr val="ffffff"/>
    </a:solidFill>
    <a:ln w="6480">
      <a:solidFill>
        <a:srgbClr val="e2e8f0"/>
      </a:solidFill>
      <a:round/>
    </a:ln>
  </c:spPr>
</c:chartSpace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chart" Target="../charts/chart1.xml"/><Relationship Id="rId2" Type="http://schemas.openxmlformats.org/officeDocument/2006/relationships/chart" Target="../charts/chart2.xml"/><Relationship Id="rId3" Type="http://schemas.openxmlformats.org/officeDocument/2006/relationships/chart" Target="../charts/chart3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1</xdr:row>
      <xdr:rowOff>0</xdr:rowOff>
    </xdr:from>
    <xdr:to>
      <xdr:col>3</xdr:col>
      <xdr:colOff>155880</xdr:colOff>
      <xdr:row>3</xdr:row>
      <xdr:rowOff>380520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211320" y="228600"/>
          <a:ext cx="1142640" cy="1142640"/>
        </a:xfrm>
        <a:prstGeom prst="rect">
          <a:avLst/>
        </a:prstGeom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0</xdr:colOff>
      <xdr:row>9</xdr:row>
      <xdr:rowOff>0</xdr:rowOff>
    </xdr:from>
    <xdr:to>
      <xdr:col>12</xdr:col>
      <xdr:colOff>378000</xdr:colOff>
      <xdr:row>23</xdr:row>
      <xdr:rowOff>140760</xdr:rowOff>
    </xdr:to>
    <xdr:graphicFrame>
      <xdr:nvGraphicFramePr>
        <xdr:cNvPr id="1" name="Chart 1"/>
        <xdr:cNvGraphicFramePr/>
      </xdr:nvGraphicFramePr>
      <xdr:xfrm>
        <a:off x="141120" y="2057400"/>
        <a:ext cx="5183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14</xdr:col>
      <xdr:colOff>0</xdr:colOff>
      <xdr:row>9</xdr:row>
      <xdr:rowOff>0</xdr:rowOff>
    </xdr:from>
    <xdr:to>
      <xdr:col>25</xdr:col>
      <xdr:colOff>126000</xdr:colOff>
      <xdr:row>23</xdr:row>
      <xdr:rowOff>140760</xdr:rowOff>
    </xdr:to>
    <xdr:graphicFrame>
      <xdr:nvGraphicFramePr>
        <xdr:cNvPr id="2" name="Chart 2"/>
        <xdr:cNvGraphicFramePr/>
      </xdr:nvGraphicFramePr>
      <xdr:xfrm>
        <a:off x="5524560" y="2057400"/>
        <a:ext cx="4931640" cy="2807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 editAs="oneCell">
    <xdr:from>
      <xdr:col>1</xdr:col>
      <xdr:colOff>0</xdr:colOff>
      <xdr:row>25</xdr:row>
      <xdr:rowOff>0</xdr:rowOff>
    </xdr:from>
    <xdr:to>
      <xdr:col>12</xdr:col>
      <xdr:colOff>378000</xdr:colOff>
      <xdr:row>52</xdr:row>
      <xdr:rowOff>151560</xdr:rowOff>
    </xdr:to>
    <xdr:graphicFrame>
      <xdr:nvGraphicFramePr>
        <xdr:cNvPr id="3" name="Chart 3"/>
        <xdr:cNvGraphicFramePr/>
      </xdr:nvGraphicFramePr>
      <xdr:xfrm>
        <a:off x="141120" y="5105520"/>
        <a:ext cx="5183640" cy="572364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takmoserp.com/sablonlar" TargetMode="External"/><Relationship Id="rId2" Type="http://schemas.openxmlformats.org/officeDocument/2006/relationships/drawing" Target="../drawings/drawing1.x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1B2836"/>
    <pageSetUpPr fitToPage="true"/>
  </sheetPr>
  <dimension ref="A1:N4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"/>
    <col collapsed="false" customWidth="true" hidden="false" outlineLevel="0" max="14" min="2" style="0" width="7"/>
  </cols>
  <sheetData>
    <row r="1" customFormat="false" ht="18" hidden="false" customHeight="true" outlineLevel="0" collapsed="false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customFormat="false" ht="30" hidden="false" customHeight="true" outlineLevel="0" collapsed="false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</row>
    <row r="3" customFormat="false" ht="30" hidden="false" customHeight="true" outlineLevel="0" collapsed="false">
      <c r="A3" s="1"/>
      <c r="B3" s="1"/>
      <c r="C3" s="1"/>
      <c r="D3" s="1"/>
      <c r="E3" s="2" t="s">
        <v>0</v>
      </c>
      <c r="F3" s="2"/>
      <c r="G3" s="2"/>
      <c r="H3" s="2"/>
      <c r="I3" s="2"/>
      <c r="J3" s="2"/>
      <c r="K3" s="2"/>
      <c r="L3" s="2"/>
      <c r="M3" s="2"/>
      <c r="N3" s="2"/>
    </row>
    <row r="4" customFormat="false" ht="30" hidden="false" customHeight="true" outlineLevel="0" collapsed="false">
      <c r="A4" s="1"/>
      <c r="B4" s="1"/>
      <c r="C4" s="1"/>
      <c r="D4" s="1"/>
      <c r="E4" s="3" t="s">
        <v>1</v>
      </c>
      <c r="F4" s="3"/>
      <c r="G4" s="3"/>
      <c r="H4" s="3"/>
      <c r="I4" s="3"/>
      <c r="J4" s="3"/>
      <c r="K4" s="3"/>
      <c r="L4" s="3"/>
      <c r="M4" s="3"/>
      <c r="N4" s="3"/>
    </row>
    <row r="5" customFormat="false" ht="30" hidden="false" customHeight="true" outlineLevel="0" collapsed="false">
      <c r="A5" s="1"/>
      <c r="B5" s="1"/>
      <c r="C5" s="1"/>
      <c r="D5" s="1"/>
      <c r="E5" s="4" t="s">
        <v>2</v>
      </c>
      <c r="F5" s="4"/>
      <c r="G5" s="4"/>
      <c r="H5" s="4"/>
      <c r="I5" s="4"/>
      <c r="J5" s="4"/>
      <c r="K5" s="4"/>
      <c r="L5" s="4"/>
      <c r="M5" s="4"/>
      <c r="N5" s="4"/>
    </row>
    <row r="6" customFormat="false" ht="15" hidden="false" customHeight="false" outlineLevel="0" collapsed="false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</row>
    <row r="7" customFormat="false" ht="15" hidden="false" customHeight="false" outlineLevel="0" collapsed="false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</row>
    <row r="8" customFormat="false" ht="15" hidden="false" customHeight="true" outlineLevel="0" collapsed="false">
      <c r="A8" s="1"/>
      <c r="B8" s="5" t="s">
        <v>3</v>
      </c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</row>
    <row r="9" customFormat="false" ht="15" hidden="false" customHeight="false" outlineLevel="0" collapsed="false">
      <c r="A9" s="1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</row>
    <row r="10" customFormat="false" ht="15" hidden="false" customHeight="false" outlineLevel="0" collapsed="false">
      <c r="A10" s="1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</row>
    <row r="11" customFormat="false" ht="15" hidden="false" customHeight="false" outlineLevel="0" collapsed="false">
      <c r="A11" s="1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</row>
    <row r="12" customFormat="false" ht="15" hidden="false" customHeight="false" outlineLevel="0" collapsed="false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</row>
    <row r="13" customFormat="false" ht="18" hidden="false" customHeight="true" outlineLevel="0" collapsed="false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</row>
    <row r="14" customFormat="false" ht="19.5" hidden="false" customHeight="true" outlineLevel="0" collapsed="false">
      <c r="A14" s="6"/>
      <c r="B14" s="7" t="s">
        <v>4</v>
      </c>
      <c r="C14" s="7"/>
      <c r="D14" s="7"/>
      <c r="E14" s="7"/>
      <c r="F14" s="7"/>
      <c r="G14" s="7"/>
      <c r="H14" s="6"/>
      <c r="I14" s="7" t="s">
        <v>5</v>
      </c>
      <c r="J14" s="7"/>
      <c r="K14" s="7"/>
      <c r="L14" s="7"/>
      <c r="M14" s="7"/>
      <c r="N14" s="7"/>
    </row>
    <row r="15" customFormat="false" ht="30" hidden="false" customHeight="true" outlineLevel="0" collapsed="false">
      <c r="A15" s="6"/>
      <c r="B15" s="8" t="s">
        <v>6</v>
      </c>
      <c r="C15" s="8"/>
      <c r="D15" s="8"/>
      <c r="E15" s="9" t="s">
        <v>7</v>
      </c>
      <c r="F15" s="9"/>
      <c r="G15" s="9"/>
      <c r="H15" s="6"/>
      <c r="I15" s="10" t="s">
        <v>8</v>
      </c>
      <c r="J15" s="10"/>
      <c r="K15" s="10"/>
      <c r="L15" s="10"/>
      <c r="M15" s="10"/>
      <c r="N15" s="10"/>
    </row>
    <row r="16" customFormat="false" ht="30" hidden="false" customHeight="true" outlineLevel="0" collapsed="false">
      <c r="A16" s="6"/>
      <c r="B16" s="8" t="s">
        <v>9</v>
      </c>
      <c r="C16" s="8"/>
      <c r="D16" s="8"/>
      <c r="E16" s="9" t="s">
        <v>10</v>
      </c>
      <c r="F16" s="9"/>
      <c r="G16" s="9"/>
      <c r="H16" s="6"/>
      <c r="I16" s="10" t="s">
        <v>11</v>
      </c>
      <c r="J16" s="10"/>
      <c r="K16" s="10"/>
      <c r="L16" s="10"/>
      <c r="M16" s="10"/>
      <c r="N16" s="10"/>
    </row>
    <row r="17" customFormat="false" ht="30" hidden="false" customHeight="true" outlineLevel="0" collapsed="false">
      <c r="A17" s="6"/>
      <c r="B17" s="8" t="s">
        <v>12</v>
      </c>
      <c r="C17" s="8"/>
      <c r="D17" s="8"/>
      <c r="E17" s="9" t="s">
        <v>13</v>
      </c>
      <c r="F17" s="9"/>
      <c r="G17" s="9"/>
      <c r="H17" s="6"/>
      <c r="I17" s="10" t="s">
        <v>14</v>
      </c>
      <c r="J17" s="10"/>
      <c r="K17" s="10"/>
      <c r="L17" s="10"/>
      <c r="M17" s="10"/>
      <c r="N17" s="10"/>
    </row>
    <row r="18" customFormat="false" ht="30" hidden="false" customHeight="true" outlineLevel="0" collapsed="false">
      <c r="A18" s="6"/>
      <c r="B18" s="8" t="s">
        <v>15</v>
      </c>
      <c r="C18" s="8"/>
      <c r="D18" s="8"/>
      <c r="E18" s="9" t="s">
        <v>16</v>
      </c>
      <c r="F18" s="9"/>
      <c r="G18" s="9"/>
      <c r="H18" s="6"/>
      <c r="I18" s="10" t="s">
        <v>17</v>
      </c>
      <c r="J18" s="10"/>
      <c r="K18" s="10"/>
      <c r="L18" s="10"/>
      <c r="M18" s="10"/>
      <c r="N18" s="10"/>
    </row>
    <row r="19" customFormat="false" ht="18" hidden="false" customHeight="true" outlineLevel="0" collapsed="false">
      <c r="A19" s="6"/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</row>
    <row r="20" customFormat="false" ht="18" hidden="false" customHeight="true" outlineLevel="0" collapsed="false">
      <c r="A20" s="6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</row>
    <row r="21" customFormat="false" ht="18" hidden="false" customHeight="true" outlineLevel="0" collapsed="false">
      <c r="A21" s="6"/>
      <c r="B21" s="11"/>
      <c r="C21" s="12" t="s">
        <v>18</v>
      </c>
      <c r="D21" s="12"/>
      <c r="E21" s="12"/>
      <c r="F21" s="12"/>
      <c r="G21" s="12"/>
      <c r="H21" s="6"/>
      <c r="I21" s="13" t="s">
        <v>19</v>
      </c>
      <c r="J21" s="13"/>
      <c r="K21" s="13"/>
      <c r="L21" s="13"/>
      <c r="M21" s="13"/>
      <c r="N21" s="13"/>
    </row>
    <row r="22" customFormat="false" ht="18" hidden="false" customHeight="true" outlineLevel="0" collapsed="false">
      <c r="A22" s="6"/>
      <c r="B22" s="14"/>
      <c r="C22" s="12" t="s">
        <v>20</v>
      </c>
      <c r="D22" s="12"/>
      <c r="E22" s="12"/>
      <c r="F22" s="12"/>
      <c r="G22" s="12"/>
      <c r="H22" s="6"/>
      <c r="I22" s="13"/>
      <c r="J22" s="13"/>
      <c r="K22" s="13"/>
      <c r="L22" s="13"/>
      <c r="M22" s="13"/>
      <c r="N22" s="13"/>
    </row>
    <row r="23" customFormat="false" ht="18" hidden="false" customHeight="true" outlineLevel="0" collapsed="false">
      <c r="A23" s="6"/>
      <c r="B23" s="15"/>
      <c r="C23" s="12" t="s">
        <v>21</v>
      </c>
      <c r="D23" s="12"/>
      <c r="E23" s="12"/>
      <c r="F23" s="12"/>
      <c r="G23" s="12"/>
      <c r="H23" s="6"/>
      <c r="I23" s="13"/>
      <c r="J23" s="13"/>
      <c r="K23" s="13"/>
      <c r="L23" s="13"/>
      <c r="M23" s="13"/>
      <c r="N23" s="13"/>
    </row>
    <row r="24" customFormat="false" ht="18" hidden="false" customHeight="true" outlineLevel="0" collapsed="false">
      <c r="A24" s="6"/>
      <c r="B24" s="16"/>
      <c r="C24" s="12" t="s">
        <v>22</v>
      </c>
      <c r="D24" s="12"/>
      <c r="E24" s="12"/>
      <c r="F24" s="12"/>
      <c r="G24" s="12"/>
      <c r="H24" s="6"/>
      <c r="I24" s="13"/>
      <c r="J24" s="13"/>
      <c r="K24" s="13"/>
      <c r="L24" s="13"/>
      <c r="M24" s="13"/>
      <c r="N24" s="13"/>
    </row>
    <row r="25" customFormat="false" ht="18" hidden="false" customHeight="true" outlineLevel="0" collapsed="false">
      <c r="A25" s="6"/>
      <c r="B25" s="17"/>
      <c r="C25" s="12" t="s">
        <v>23</v>
      </c>
      <c r="D25" s="12"/>
      <c r="E25" s="12"/>
      <c r="F25" s="12"/>
      <c r="G25" s="12"/>
      <c r="H25" s="6"/>
      <c r="I25" s="13"/>
      <c r="J25" s="13"/>
      <c r="K25" s="13"/>
      <c r="L25" s="13"/>
      <c r="M25" s="13"/>
      <c r="N25" s="13"/>
    </row>
    <row r="26" customFormat="false" ht="18" hidden="false" customHeight="true" outlineLevel="0" collapsed="false">
      <c r="A26" s="6"/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</row>
    <row r="27" customFormat="false" ht="18" hidden="false" customHeight="true" outlineLevel="0" collapsed="false">
      <c r="A27" s="6"/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</row>
    <row r="28" customFormat="false" ht="18" hidden="false" customHeight="true" outlineLevel="0" collapsed="false">
      <c r="A28" s="6"/>
      <c r="B28" s="18" t="s">
        <v>24</v>
      </c>
      <c r="C28" s="18"/>
      <c r="D28" s="18"/>
      <c r="E28" s="18"/>
      <c r="F28" s="18"/>
      <c r="G28" s="18"/>
      <c r="H28" s="18"/>
      <c r="I28" s="18"/>
      <c r="J28" s="18"/>
      <c r="K28" s="18"/>
      <c r="L28" s="18"/>
      <c r="M28" s="18"/>
      <c r="N28" s="18"/>
    </row>
    <row r="29" customFormat="false" ht="18" hidden="false" customHeight="true" outlineLevel="0" collapsed="false">
      <c r="A29" s="6"/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</row>
    <row r="30" customFormat="false" ht="3.75" hidden="false" customHeight="true" outlineLevel="0" collapsed="false">
      <c r="A30" s="19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19"/>
      <c r="M30" s="19"/>
      <c r="N30" s="19"/>
    </row>
    <row r="31" customFormat="false" ht="18" hidden="false" customHeight="true" outlineLevel="0" collapsed="false">
      <c r="A31" s="6"/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</row>
    <row r="32" customFormat="false" ht="18" hidden="false" customHeight="true" outlineLevel="0" collapsed="false">
      <c r="A32" s="6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</row>
    <row r="33" customFormat="false" ht="18" hidden="false" customHeight="true" outlineLevel="0" collapsed="false">
      <c r="A33" s="6"/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</row>
    <row r="34" customFormat="false" ht="18" hidden="false" customHeight="true" outlineLevel="0" collapsed="false">
      <c r="A34" s="6"/>
      <c r="B34" s="6"/>
      <c r="C34" s="6"/>
      <c r="D34" s="6"/>
      <c r="E34" s="6"/>
      <c r="F34" s="6"/>
      <c r="G34" s="6"/>
      <c r="H34" s="6"/>
      <c r="I34" s="6"/>
      <c r="J34" s="6"/>
      <c r="K34" s="6"/>
      <c r="L34" s="6"/>
      <c r="M34" s="6"/>
      <c r="N34" s="6"/>
    </row>
    <row r="35" customFormat="false" ht="18" hidden="false" customHeight="true" outlineLevel="0" collapsed="false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</row>
    <row r="36" customFormat="false" ht="18" hidden="false" customHeight="true" outlineLevel="0" collapsed="false">
      <c r="A36" s="6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6"/>
    </row>
    <row r="37" customFormat="false" ht="18" hidden="false" customHeight="true" outlineLevel="0" collapsed="false">
      <c r="A37" s="6"/>
      <c r="B37" s="6"/>
      <c r="C37" s="6"/>
      <c r="D37" s="6"/>
      <c r="E37" s="6"/>
      <c r="F37" s="6"/>
      <c r="G37" s="6"/>
      <c r="H37" s="6"/>
      <c r="I37" s="6"/>
      <c r="J37" s="6"/>
      <c r="K37" s="6"/>
      <c r="L37" s="6"/>
      <c r="M37" s="6"/>
      <c r="N37" s="6"/>
    </row>
    <row r="38" customFormat="false" ht="18" hidden="false" customHeight="true" outlineLevel="0" collapsed="false">
      <c r="A38" s="6"/>
      <c r="B38" s="6"/>
      <c r="C38" s="6"/>
      <c r="D38" s="6"/>
      <c r="E38" s="6"/>
      <c r="F38" s="6"/>
      <c r="G38" s="6"/>
      <c r="H38" s="6"/>
      <c r="I38" s="6"/>
      <c r="J38" s="6"/>
      <c r="K38" s="6"/>
      <c r="L38" s="6"/>
      <c r="M38" s="6"/>
      <c r="N38" s="6"/>
    </row>
    <row r="39" customFormat="false" ht="18" hidden="false" customHeight="true" outlineLevel="0" collapsed="false">
      <c r="A39" s="6"/>
      <c r="B39" s="6"/>
      <c r="C39" s="6"/>
      <c r="D39" s="6"/>
      <c r="E39" s="6"/>
      <c r="F39" s="6"/>
      <c r="G39" s="6"/>
      <c r="H39" s="6"/>
      <c r="I39" s="6"/>
      <c r="J39" s="6"/>
      <c r="K39" s="6"/>
      <c r="L39" s="6"/>
      <c r="M39" s="6"/>
      <c r="N39" s="6"/>
    </row>
    <row r="40" customFormat="false" ht="18" hidden="false" customHeight="true" outlineLevel="0" collapsed="false">
      <c r="A40" s="6"/>
      <c r="B40" s="6"/>
      <c r="C40" s="6"/>
      <c r="D40" s="6"/>
      <c r="E40" s="6"/>
      <c r="F40" s="6"/>
      <c r="G40" s="6"/>
      <c r="H40" s="6"/>
      <c r="I40" s="6"/>
      <c r="J40" s="6"/>
      <c r="K40" s="6"/>
      <c r="L40" s="6"/>
      <c r="M40" s="6"/>
      <c r="N40" s="6"/>
    </row>
    <row r="41" customFormat="false" ht="18" hidden="false" customHeight="true" outlineLevel="0" collapsed="false">
      <c r="A41" s="6"/>
      <c r="B41" s="6"/>
      <c r="C41" s="6"/>
      <c r="D41" s="6"/>
      <c r="E41" s="6"/>
      <c r="F41" s="6"/>
      <c r="G41" s="6"/>
      <c r="H41" s="6"/>
      <c r="I41" s="6"/>
      <c r="J41" s="6"/>
      <c r="K41" s="6"/>
      <c r="L41" s="6"/>
      <c r="M41" s="6"/>
      <c r="N41" s="6"/>
    </row>
    <row r="42" customFormat="false" ht="18" hidden="false" customHeight="true" outlineLevel="0" collapsed="false">
      <c r="A42" s="6"/>
      <c r="B42" s="6"/>
      <c r="C42" s="6"/>
      <c r="D42" s="6"/>
      <c r="E42" s="6"/>
      <c r="F42" s="6"/>
      <c r="G42" s="6"/>
      <c r="H42" s="6"/>
      <c r="I42" s="6"/>
      <c r="J42" s="6"/>
      <c r="K42" s="6"/>
      <c r="L42" s="6"/>
      <c r="M42" s="6"/>
      <c r="N42" s="6"/>
    </row>
    <row r="43" customFormat="false" ht="18" hidden="false" customHeight="true" outlineLevel="0" collapsed="false">
      <c r="A43" s="6"/>
      <c r="B43" s="6"/>
      <c r="C43" s="6"/>
      <c r="D43" s="6"/>
      <c r="E43" s="6"/>
      <c r="F43" s="6"/>
      <c r="G43" s="6"/>
      <c r="H43" s="6"/>
      <c r="I43" s="6"/>
      <c r="J43" s="6"/>
      <c r="K43" s="6"/>
      <c r="L43" s="6"/>
      <c r="M43" s="6"/>
      <c r="N43" s="6"/>
    </row>
    <row r="44" customFormat="false" ht="18" hidden="false" customHeight="true" outlineLevel="0" collapsed="false">
      <c r="A44" s="6"/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</row>
    <row r="45" customFormat="false" ht="18" hidden="false" customHeight="true" outlineLevel="0" collapsed="false">
      <c r="A45" s="6"/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</row>
    <row r="46" customFormat="false" ht="18" hidden="false" customHeight="true" outlineLevel="0" collapsed="false">
      <c r="A46" s="6"/>
      <c r="B46" s="6"/>
      <c r="C46" s="6"/>
      <c r="D46" s="6"/>
      <c r="E46" s="6"/>
      <c r="F46" s="6"/>
      <c r="G46" s="6"/>
      <c r="H46" s="6"/>
      <c r="I46" s="6"/>
      <c r="J46" s="6"/>
      <c r="K46" s="6"/>
      <c r="L46" s="6"/>
      <c r="M46" s="6"/>
      <c r="N46" s="6"/>
    </row>
    <row r="47" customFormat="false" ht="18" hidden="false" customHeight="true" outlineLevel="0" collapsed="false">
      <c r="A47" s="6"/>
      <c r="B47" s="6"/>
      <c r="C47" s="6"/>
      <c r="D47" s="6"/>
      <c r="E47" s="6"/>
      <c r="F47" s="6"/>
      <c r="G47" s="6"/>
      <c r="H47" s="6"/>
      <c r="I47" s="6"/>
      <c r="J47" s="6"/>
      <c r="K47" s="6"/>
      <c r="L47" s="6"/>
      <c r="M47" s="6"/>
      <c r="N47" s="6"/>
    </row>
    <row r="48" customFormat="false" ht="18" hidden="false" customHeight="true" outlineLevel="0" collapsed="false">
      <c r="A48" s="6"/>
      <c r="B48" s="6"/>
      <c r="C48" s="6"/>
      <c r="D48" s="6"/>
      <c r="E48" s="6"/>
      <c r="F48" s="6"/>
      <c r="G48" s="6"/>
      <c r="H48" s="6"/>
      <c r="I48" s="6"/>
      <c r="J48" s="6"/>
      <c r="K48" s="6"/>
      <c r="L48" s="6"/>
      <c r="M48" s="6"/>
      <c r="N48" s="6"/>
    </row>
    <row r="49" customFormat="false" ht="18" hidden="false" customHeight="true" outlineLevel="0" collapsed="false">
      <c r="A49" s="6"/>
      <c r="B49" s="6"/>
      <c r="C49" s="6"/>
      <c r="D49" s="6"/>
      <c r="E49" s="6"/>
      <c r="F49" s="6"/>
      <c r="G49" s="6"/>
      <c r="H49" s="6"/>
      <c r="I49" s="6"/>
      <c r="J49" s="6"/>
      <c r="K49" s="6"/>
      <c r="L49" s="6"/>
      <c r="M49" s="6"/>
      <c r="N49" s="6"/>
    </row>
  </sheetData>
  <mergeCells count="25">
    <mergeCell ref="E3:N3"/>
    <mergeCell ref="E4:N4"/>
    <mergeCell ref="E5:N5"/>
    <mergeCell ref="B8:N11"/>
    <mergeCell ref="B14:G14"/>
    <mergeCell ref="I14:N14"/>
    <mergeCell ref="B15:D15"/>
    <mergeCell ref="E15:G15"/>
    <mergeCell ref="I15:N15"/>
    <mergeCell ref="B16:D16"/>
    <mergeCell ref="E16:G16"/>
    <mergeCell ref="I16:N16"/>
    <mergeCell ref="B17:D17"/>
    <mergeCell ref="E17:G17"/>
    <mergeCell ref="I17:N17"/>
    <mergeCell ref="B18:D18"/>
    <mergeCell ref="E18:G18"/>
    <mergeCell ref="I18:N18"/>
    <mergeCell ref="C21:G21"/>
    <mergeCell ref="I21:N25"/>
    <mergeCell ref="C22:G22"/>
    <mergeCell ref="C23:G23"/>
    <mergeCell ref="C24:G24"/>
    <mergeCell ref="C25:G25"/>
    <mergeCell ref="B28:N28"/>
  </mergeCells>
  <hyperlinks>
    <hyperlink ref="B15" location="'Dashboard'!A1" display="→  Dashboard"/>
    <hyperlink ref="B16" location="'Çizelge'!A1" display="→  Çizelge"/>
    <hyperlink ref="B17" location="'Ayarlar'!A1" display="→  Ayarlar"/>
    <hyperlink ref="B18" location="'Nasıl kullanılır'!A1" display="→  Nasıl kullanılır"/>
    <hyperlink ref="B28" r:id="rId1" display="Daha fazla şablon, rehber yazıları ve TAKMOS İK Modülü demosu: takmoserp.com/sablonlar"/>
  </hyperlink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Z6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"/>
    <col collapsed="false" customWidth="true" hidden="false" outlineLevel="0" max="13" min="2" style="0" width="6.2"/>
    <col collapsed="false" customWidth="true" hidden="false" outlineLevel="0" max="14" min="14" style="0" width="2"/>
    <col collapsed="false" customWidth="true" hidden="false" outlineLevel="0" max="25" min="15" style="0" width="6.2"/>
    <col collapsed="false" customWidth="true" hidden="false" outlineLevel="0" max="26" min="26" style="0" width="2"/>
  </cols>
  <sheetData>
    <row r="1" customFormat="false" ht="33.75" hidden="false" customHeight="true" outlineLevel="0" collapsed="false">
      <c r="A1" s="20" t="s">
        <v>25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1" t="s">
        <v>26</v>
      </c>
      <c r="V1" s="21"/>
      <c r="W1" s="21"/>
      <c r="X1" s="21"/>
      <c r="Y1" s="21"/>
    </row>
    <row r="2" customFormat="false" ht="19.5" hidden="false" customHeight="true" outlineLevel="0" collapsed="false">
      <c r="A2" s="22" t="s">
        <v>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3" t="s">
        <v>28</v>
      </c>
      <c r="T2" s="23"/>
      <c r="U2" s="23"/>
      <c r="V2" s="23"/>
      <c r="W2" s="23"/>
      <c r="X2" s="23"/>
      <c r="Y2" s="23"/>
    </row>
    <row r="3" customFormat="false" ht="19.5" hidden="false" customHeight="true" outlineLevel="0" collapsed="false">
      <c r="A3" s="24"/>
      <c r="B3" s="25" t="s">
        <v>29</v>
      </c>
      <c r="C3" s="25"/>
      <c r="D3" s="26" t="s">
        <v>30</v>
      </c>
      <c r="E3" s="26"/>
      <c r="F3" s="26" t="s">
        <v>31</v>
      </c>
      <c r="G3" s="26"/>
      <c r="H3" s="26" t="s">
        <v>32</v>
      </c>
      <c r="I3" s="26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customFormat="false" ht="19.5" hidden="false" customHeight="true" outlineLevel="0" collapsed="false">
      <c r="A4" s="24"/>
      <c r="B4" s="24"/>
      <c r="C4" s="24"/>
      <c r="D4" s="24"/>
      <c r="E4" s="24"/>
      <c r="F4" s="24"/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7" t="str">
        <f aca="false">Ayarlar!$B$6&amp;" · "&amp;Çizelge!B4</f>
        <v>Enjeksiyon · Kasım 2026</v>
      </c>
      <c r="T4" s="27"/>
      <c r="U4" s="27"/>
      <c r="V4" s="27"/>
      <c r="W4" s="27"/>
      <c r="X4" s="27"/>
      <c r="Y4" s="27"/>
      <c r="Z4" s="24"/>
    </row>
    <row r="5" customFormat="false" ht="15" hidden="false" customHeight="true" outlineLevel="0" collapsed="false">
      <c r="A5" s="24"/>
      <c r="B5" s="28" t="s">
        <v>33</v>
      </c>
      <c r="C5" s="28"/>
      <c r="D5" s="28"/>
      <c r="E5" s="28"/>
      <c r="F5" s="28" t="s">
        <v>34</v>
      </c>
      <c r="G5" s="28"/>
      <c r="H5" s="28"/>
      <c r="I5" s="28"/>
      <c r="J5" s="29" t="s">
        <v>35</v>
      </c>
      <c r="K5" s="29"/>
      <c r="L5" s="29"/>
      <c r="M5" s="29"/>
      <c r="N5" s="24"/>
      <c r="O5" s="29" t="s">
        <v>36</v>
      </c>
      <c r="P5" s="29"/>
      <c r="Q5" s="29"/>
      <c r="R5" s="29"/>
      <c r="S5" s="28" t="s">
        <v>37</v>
      </c>
      <c r="T5" s="28"/>
      <c r="U5" s="28"/>
      <c r="V5" s="28"/>
      <c r="W5" s="28" t="s">
        <v>38</v>
      </c>
      <c r="X5" s="28"/>
      <c r="Y5" s="28"/>
      <c r="Z5" s="24"/>
    </row>
    <row r="6" customFormat="false" ht="15" hidden="false" customHeight="true" outlineLevel="0" collapsed="false">
      <c r="A6" s="24"/>
      <c r="B6" s="30" t="n">
        <f aca="false">COUNTA(Çizelge!A11:A34)</f>
        <v>24</v>
      </c>
      <c r="C6" s="30"/>
      <c r="D6" s="30"/>
      <c r="E6" s="30"/>
      <c r="F6" s="31" t="n">
        <f aca="false">SUM(Hesap!AK2:AK32)</f>
        <v>565</v>
      </c>
      <c r="G6" s="31"/>
      <c r="H6" s="31"/>
      <c r="I6" s="31"/>
      <c r="J6" s="32" t="n">
        <f aca="false">SUM(Hesap!AM2:AM32)</f>
        <v>33</v>
      </c>
      <c r="K6" s="32"/>
      <c r="L6" s="32"/>
      <c r="M6" s="32"/>
      <c r="N6" s="24"/>
      <c r="O6" s="32" t="n">
        <f aca="false">COUNTIF(Hesap!AM2:AM32,"&gt;0")</f>
        <v>18</v>
      </c>
      <c r="P6" s="32"/>
      <c r="Q6" s="32"/>
      <c r="R6" s="32"/>
      <c r="S6" s="33" t="n">
        <f aca="false">IFERROR(SUM(Hesap!AK2:AK32)/SUM(Hesap!AL2:AL32),0)</f>
        <v>0.982608695652174</v>
      </c>
      <c r="T6" s="33"/>
      <c r="U6" s="33"/>
      <c r="V6" s="33"/>
      <c r="W6" s="30" t="n">
        <f aca="false">SUMPRODUCT(--(Çizelge!AP11:AP34&lt;&gt;""))</f>
        <v>2</v>
      </c>
      <c r="X6" s="30"/>
      <c r="Y6" s="30"/>
      <c r="Z6" s="24"/>
    </row>
    <row r="7" customFormat="false" ht="15" hidden="false" customHeight="true" outlineLevel="0" collapsed="false">
      <c r="A7" s="24"/>
      <c r="B7" s="30"/>
      <c r="C7" s="30"/>
      <c r="D7" s="30"/>
      <c r="E7" s="30"/>
      <c r="F7" s="31"/>
      <c r="G7" s="31"/>
      <c r="H7" s="31"/>
      <c r="I7" s="31"/>
      <c r="J7" s="32"/>
      <c r="K7" s="32"/>
      <c r="L7" s="32"/>
      <c r="M7" s="32"/>
      <c r="N7" s="24"/>
      <c r="O7" s="32"/>
      <c r="P7" s="32"/>
      <c r="Q7" s="32"/>
      <c r="R7" s="32"/>
      <c r="S7" s="33"/>
      <c r="T7" s="33"/>
      <c r="U7" s="33"/>
      <c r="V7" s="33"/>
      <c r="W7" s="30"/>
      <c r="X7" s="30"/>
      <c r="Y7" s="30"/>
      <c r="Z7" s="24"/>
    </row>
    <row r="8" customFormat="false" ht="15" hidden="false" customHeight="true" outlineLevel="0" collapsed="false">
      <c r="A8" s="24"/>
      <c r="B8" s="34" t="s">
        <v>39</v>
      </c>
      <c r="C8" s="34"/>
      <c r="D8" s="34"/>
      <c r="E8" s="34"/>
      <c r="F8" s="34" t="s">
        <v>40</v>
      </c>
      <c r="G8" s="34"/>
      <c r="H8" s="34"/>
      <c r="I8" s="34"/>
      <c r="J8" s="35" t="s">
        <v>41</v>
      </c>
      <c r="K8" s="35"/>
      <c r="L8" s="35"/>
      <c r="M8" s="35"/>
      <c r="N8" s="24"/>
      <c r="O8" s="35" t="s">
        <v>42</v>
      </c>
      <c r="P8" s="35"/>
      <c r="Q8" s="35"/>
      <c r="R8" s="35"/>
      <c r="S8" s="34" t="s">
        <v>43</v>
      </c>
      <c r="T8" s="34"/>
      <c r="U8" s="34"/>
      <c r="V8" s="34"/>
      <c r="W8" s="34" t="s">
        <v>44</v>
      </c>
      <c r="X8" s="34"/>
      <c r="Y8" s="34"/>
      <c r="Z8" s="24"/>
    </row>
    <row r="9" customFormat="false" ht="9.75" hidden="false" customHeight="true" outlineLevel="0" collapsed="false">
      <c r="A9" s="24"/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  <c r="P9" s="24"/>
      <c r="Q9" s="24"/>
      <c r="R9" s="24"/>
      <c r="S9" s="24"/>
      <c r="T9" s="24"/>
      <c r="U9" s="24"/>
      <c r="V9" s="24"/>
      <c r="W9" s="24"/>
      <c r="X9" s="24"/>
      <c r="Y9" s="24"/>
      <c r="Z9" s="24"/>
    </row>
    <row r="10" customFormat="false" ht="15" hidden="false" customHeight="true" outlineLevel="0" collapsed="false">
      <c r="A10" s="24"/>
      <c r="B10" s="24"/>
      <c r="C10" s="24"/>
      <c r="D10" s="24"/>
      <c r="E10" s="24"/>
      <c r="F10" s="24"/>
      <c r="G10" s="24"/>
      <c r="H10" s="24"/>
      <c r="I10" s="24"/>
      <c r="J10" s="24"/>
      <c r="K10" s="24"/>
      <c r="L10" s="24"/>
      <c r="M10" s="24"/>
      <c r="N10" s="24"/>
      <c r="O10" s="24"/>
      <c r="P10" s="24"/>
      <c r="Q10" s="24"/>
      <c r="R10" s="24"/>
      <c r="S10" s="24"/>
      <c r="T10" s="24"/>
      <c r="U10" s="24"/>
      <c r="V10" s="24"/>
      <c r="W10" s="24"/>
      <c r="X10" s="24"/>
      <c r="Y10" s="24"/>
      <c r="Z10" s="24"/>
    </row>
    <row r="11" customFormat="false" ht="15" hidden="false" customHeight="true" outlineLevel="0" collapsed="false">
      <c r="A11" s="24"/>
      <c r="B11" s="24"/>
      <c r="C11" s="24"/>
      <c r="D11" s="24"/>
      <c r="E11" s="24"/>
      <c r="F11" s="24"/>
      <c r="G11" s="24"/>
      <c r="H11" s="24"/>
      <c r="I11" s="24"/>
      <c r="J11" s="24"/>
      <c r="K11" s="24"/>
      <c r="L11" s="24"/>
      <c r="M11" s="24"/>
      <c r="N11" s="24"/>
      <c r="O11" s="24"/>
      <c r="P11" s="24"/>
      <c r="Q11" s="24"/>
      <c r="R11" s="24"/>
      <c r="S11" s="24"/>
      <c r="T11" s="24"/>
      <c r="U11" s="24"/>
      <c r="V11" s="24"/>
      <c r="W11" s="24"/>
      <c r="X11" s="24"/>
      <c r="Y11" s="24"/>
      <c r="Z11" s="24"/>
    </row>
    <row r="12" customFormat="false" ht="15" hidden="false" customHeight="true" outlineLevel="0" collapsed="false">
      <c r="A12" s="24"/>
      <c r="B12" s="24"/>
      <c r="C12" s="24"/>
      <c r="D12" s="24"/>
      <c r="E12" s="24"/>
      <c r="F12" s="24"/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/>
      <c r="X12" s="24"/>
      <c r="Y12" s="24"/>
      <c r="Z12" s="24"/>
    </row>
    <row r="13" customFormat="false" ht="15" hidden="false" customHeight="true" outlineLevel="0" collapsed="false">
      <c r="A13" s="24"/>
      <c r="B13" s="24"/>
      <c r="C13" s="24"/>
      <c r="D13" s="24"/>
      <c r="E13" s="24"/>
      <c r="F13" s="24"/>
      <c r="G13" s="24"/>
      <c r="H13" s="2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customFormat="false" ht="15" hidden="false" customHeight="true" outlineLevel="0" collapsed="false">
      <c r="A14" s="24"/>
      <c r="B14" s="24"/>
      <c r="C14" s="24"/>
      <c r="D14" s="24"/>
      <c r="E14" s="24"/>
      <c r="F14" s="24"/>
      <c r="G14" s="24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customFormat="false" ht="15" hidden="false" customHeight="true" outlineLevel="0" collapsed="false">
      <c r="A15" s="24"/>
      <c r="B15" s="24"/>
      <c r="C15" s="24"/>
      <c r="D15" s="24"/>
      <c r="E15" s="24"/>
      <c r="F15" s="24"/>
      <c r="G15" s="24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customFormat="false" ht="15" hidden="false" customHeight="true" outlineLevel="0" collapsed="false">
      <c r="A16" s="24"/>
      <c r="B16" s="24"/>
      <c r="C16" s="24"/>
      <c r="D16" s="24"/>
      <c r="E16" s="24"/>
      <c r="F16" s="24"/>
      <c r="G16" s="24"/>
      <c r="H16" s="24"/>
      <c r="I16" s="24"/>
      <c r="J16" s="24"/>
      <c r="K16" s="24"/>
      <c r="L16" s="24"/>
      <c r="M16" s="24"/>
      <c r="N16" s="24"/>
      <c r="O16" s="24"/>
      <c r="P16" s="24"/>
      <c r="Q16" s="24"/>
      <c r="R16" s="24"/>
      <c r="S16" s="24"/>
      <c r="T16" s="24"/>
      <c r="U16" s="24"/>
      <c r="V16" s="24"/>
      <c r="W16" s="24"/>
      <c r="X16" s="24"/>
      <c r="Y16" s="24"/>
      <c r="Z16" s="24"/>
    </row>
    <row r="17" customFormat="false" ht="15" hidden="false" customHeight="true" outlineLevel="0" collapsed="false">
      <c r="A17" s="24"/>
      <c r="B17" s="24"/>
      <c r="C17" s="24"/>
      <c r="D17" s="24"/>
      <c r="E17" s="24"/>
      <c r="F17" s="24"/>
      <c r="G17" s="24"/>
      <c r="H17" s="24"/>
      <c r="I17" s="24"/>
      <c r="J17" s="24"/>
      <c r="K17" s="24"/>
      <c r="L17" s="24"/>
      <c r="M17" s="24"/>
      <c r="N17" s="24"/>
      <c r="O17" s="24"/>
      <c r="P17" s="24"/>
      <c r="Q17" s="24"/>
      <c r="R17" s="24"/>
      <c r="S17" s="24"/>
      <c r="T17" s="24"/>
      <c r="U17" s="24"/>
      <c r="V17" s="24"/>
      <c r="W17" s="24"/>
      <c r="X17" s="24"/>
      <c r="Y17" s="24"/>
      <c r="Z17" s="24"/>
    </row>
    <row r="18" customFormat="false" ht="15" hidden="false" customHeight="true" outlineLevel="0" collapsed="false">
      <c r="A18" s="24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  <c r="P18" s="24"/>
      <c r="Q18" s="24"/>
      <c r="R18" s="24"/>
      <c r="S18" s="24"/>
      <c r="T18" s="24"/>
      <c r="U18" s="24"/>
      <c r="V18" s="24"/>
      <c r="W18" s="24"/>
      <c r="X18" s="24"/>
      <c r="Y18" s="24"/>
      <c r="Z18" s="24"/>
    </row>
    <row r="19" customFormat="false" ht="15" hidden="false" customHeight="true" outlineLevel="0" collapsed="false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  <c r="P19" s="24"/>
      <c r="Q19" s="24"/>
      <c r="R19" s="24"/>
      <c r="S19" s="24"/>
      <c r="T19" s="24"/>
      <c r="U19" s="24"/>
      <c r="V19" s="24"/>
      <c r="W19" s="24"/>
      <c r="X19" s="24"/>
      <c r="Y19" s="24"/>
      <c r="Z19" s="24"/>
    </row>
    <row r="20" customFormat="false" ht="15" hidden="false" customHeight="true" outlineLevel="0" collapsed="false">
      <c r="A20" s="24"/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</row>
    <row r="21" customFormat="false" ht="15" hidden="false" customHeight="true" outlineLevel="0" collapsed="false">
      <c r="A21" s="24"/>
      <c r="B21" s="24"/>
      <c r="C21" s="24"/>
      <c r="D21" s="24"/>
      <c r="E21" s="24"/>
      <c r="F21" s="24"/>
      <c r="G21" s="24"/>
      <c r="H21" s="24"/>
      <c r="I21" s="24"/>
      <c r="J21" s="24"/>
      <c r="K21" s="24"/>
      <c r="L21" s="24"/>
      <c r="M21" s="24"/>
      <c r="N21" s="24"/>
      <c r="O21" s="24"/>
      <c r="P21" s="24"/>
      <c r="Q21" s="24"/>
      <c r="R21" s="24"/>
      <c r="S21" s="24"/>
      <c r="T21" s="24"/>
      <c r="U21" s="24"/>
      <c r="V21" s="24"/>
      <c r="W21" s="24"/>
      <c r="X21" s="24"/>
      <c r="Y21" s="24"/>
      <c r="Z21" s="24"/>
    </row>
    <row r="22" customFormat="false" ht="15" hidden="false" customHeight="true" outlineLevel="0" collapsed="false">
      <c r="A22" s="24"/>
      <c r="B22" s="24"/>
      <c r="C22" s="24"/>
      <c r="D22" s="24"/>
      <c r="E22" s="24"/>
      <c r="F22" s="24"/>
      <c r="G22" s="24"/>
      <c r="H22" s="24"/>
      <c r="I22" s="24"/>
      <c r="J22" s="24"/>
      <c r="K22" s="24"/>
      <c r="L22" s="24"/>
      <c r="M22" s="24"/>
      <c r="N22" s="24"/>
      <c r="O22" s="24"/>
      <c r="P22" s="24"/>
      <c r="Q22" s="24"/>
      <c r="R22" s="24"/>
      <c r="S22" s="24"/>
      <c r="T22" s="24"/>
      <c r="U22" s="24"/>
      <c r="V22" s="24"/>
      <c r="W22" s="24"/>
      <c r="X22" s="24"/>
      <c r="Y22" s="24"/>
      <c r="Z22" s="24"/>
    </row>
    <row r="23" customFormat="false" ht="15" hidden="false" customHeight="true" outlineLevel="0" collapsed="false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24"/>
      <c r="M23" s="24"/>
      <c r="N23" s="24"/>
      <c r="O23" s="24"/>
      <c r="P23" s="24"/>
      <c r="Q23" s="24"/>
      <c r="R23" s="24"/>
      <c r="S23" s="24"/>
      <c r="T23" s="24"/>
      <c r="U23" s="24"/>
      <c r="V23" s="24"/>
      <c r="W23" s="24"/>
      <c r="X23" s="24"/>
      <c r="Y23" s="24"/>
      <c r="Z23" s="24"/>
    </row>
    <row r="24" customFormat="false" ht="15" hidden="false" customHeight="true" outlineLevel="0" collapsed="false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24"/>
      <c r="M24" s="24"/>
      <c r="N24" s="24"/>
      <c r="O24" s="24"/>
      <c r="P24" s="24"/>
      <c r="Q24" s="24"/>
      <c r="R24" s="24"/>
      <c r="S24" s="24"/>
      <c r="T24" s="24"/>
      <c r="U24" s="24"/>
      <c r="V24" s="24"/>
      <c r="W24" s="24"/>
      <c r="X24" s="24"/>
      <c r="Y24" s="24"/>
      <c r="Z24" s="24"/>
    </row>
    <row r="25" customFormat="false" ht="15" hidden="false" customHeight="true" outlineLevel="0" collapsed="false">
      <c r="A25" s="24"/>
      <c r="B25" s="24"/>
      <c r="C25" s="24"/>
      <c r="D25" s="24"/>
      <c r="E25" s="24"/>
      <c r="F25" s="24"/>
      <c r="G25" s="24"/>
      <c r="H25" s="24"/>
      <c r="I25" s="24"/>
      <c r="J25" s="24"/>
      <c r="K25" s="24"/>
      <c r="L25" s="24"/>
      <c r="M25" s="24"/>
      <c r="N25" s="24"/>
      <c r="O25" s="24"/>
      <c r="P25" s="24"/>
      <c r="Q25" s="24"/>
      <c r="R25" s="24"/>
      <c r="S25" s="24"/>
      <c r="T25" s="24"/>
      <c r="U25" s="24"/>
      <c r="V25" s="24"/>
      <c r="W25" s="24"/>
      <c r="X25" s="24"/>
      <c r="Y25" s="24"/>
      <c r="Z25" s="24"/>
    </row>
    <row r="26" customFormat="false" ht="19.5" hidden="false" customHeight="true" outlineLevel="0" collapsed="false">
      <c r="A26" s="24"/>
      <c r="B26" s="24"/>
      <c r="C26" s="24"/>
      <c r="D26" s="24"/>
      <c r="E26" s="24"/>
      <c r="F26" s="24"/>
      <c r="G26" s="24"/>
      <c r="H26" s="24"/>
      <c r="I26" s="24"/>
      <c r="J26" s="24"/>
      <c r="K26" s="24"/>
      <c r="L26" s="24"/>
      <c r="M26" s="24"/>
      <c r="N26" s="24"/>
      <c r="O26" s="36" t="s">
        <v>45</v>
      </c>
      <c r="P26" s="36"/>
      <c r="Q26" s="36"/>
      <c r="R26" s="36"/>
      <c r="S26" s="36"/>
      <c r="T26" s="36"/>
      <c r="U26" s="36"/>
      <c r="V26" s="36"/>
      <c r="W26" s="36"/>
      <c r="X26" s="36"/>
      <c r="Y26" s="36"/>
      <c r="Z26" s="24"/>
    </row>
    <row r="27" customFormat="false" ht="21.75" hidden="false" customHeight="true" outlineLevel="0" collapsed="false">
      <c r="A27" s="24"/>
      <c r="B27" s="24"/>
      <c r="C27" s="24"/>
      <c r="D27" s="24"/>
      <c r="E27" s="24"/>
      <c r="F27" s="24"/>
      <c r="G27" s="24"/>
      <c r="H27" s="24"/>
      <c r="I27" s="24"/>
      <c r="J27" s="24"/>
      <c r="K27" s="24"/>
      <c r="L27" s="24"/>
      <c r="M27" s="24"/>
      <c r="N27" s="24"/>
      <c r="O27" s="37" t="s">
        <v>46</v>
      </c>
      <c r="P27" s="37"/>
      <c r="Q27" s="37"/>
      <c r="R27" s="37"/>
      <c r="S27" s="37"/>
      <c r="T27" s="37"/>
      <c r="U27" s="37" t="s">
        <v>47</v>
      </c>
      <c r="V27" s="37"/>
      <c r="W27" s="37" t="s">
        <v>48</v>
      </c>
      <c r="X27" s="37"/>
      <c r="Y27" s="37"/>
      <c r="Z27" s="24"/>
    </row>
    <row r="28" customFormat="false" ht="15" hidden="false" customHeight="true" outlineLevel="0" collapsed="false">
      <c r="A28" s="24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38" t="s">
        <v>49</v>
      </c>
      <c r="P28" s="38"/>
      <c r="Q28" s="38"/>
      <c r="R28" s="38"/>
      <c r="S28" s="38"/>
      <c r="T28" s="38"/>
      <c r="U28" s="39" t="n">
        <f aca="false">COUNTIF(Çizelge!AN11:AN34,"&lt;4")</f>
        <v>1</v>
      </c>
      <c r="V28" s="39"/>
      <c r="W28" s="38" t="s">
        <v>50</v>
      </c>
      <c r="X28" s="38"/>
      <c r="Y28" s="38"/>
      <c r="Z28" s="24"/>
    </row>
    <row r="29" customFormat="false" ht="15" hidden="false" customHeight="true" outlineLevel="0" collapsed="false">
      <c r="A29" s="24"/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38" t="s">
        <v>51</v>
      </c>
      <c r="P29" s="38"/>
      <c r="Q29" s="38"/>
      <c r="R29" s="38"/>
      <c r="S29" s="38"/>
      <c r="T29" s="38"/>
      <c r="U29" s="39" t="n">
        <f aca="false">COUNTIF(Çizelge!AO11:AO34,"&gt;6")</f>
        <v>2</v>
      </c>
      <c r="V29" s="39"/>
      <c r="W29" s="38" t="s">
        <v>52</v>
      </c>
      <c r="X29" s="38"/>
      <c r="Y29" s="38"/>
      <c r="Z29" s="24"/>
    </row>
    <row r="30" customFormat="false" ht="15" hidden="false" customHeight="true" outlineLevel="0" collapsed="false">
      <c r="A30" s="24"/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38" t="s">
        <v>53</v>
      </c>
      <c r="P30" s="38"/>
      <c r="Q30" s="38"/>
      <c r="R30" s="38"/>
      <c r="S30" s="38"/>
      <c r="T30" s="38"/>
      <c r="U30" s="39" t="n">
        <f aca="false">COUNTIF(Hesap!CD2:CD25,"&gt;7")</f>
        <v>1</v>
      </c>
      <c r="V30" s="39"/>
      <c r="W30" s="38" t="s">
        <v>54</v>
      </c>
      <c r="X30" s="38"/>
      <c r="Y30" s="38"/>
      <c r="Z30" s="24"/>
    </row>
    <row r="31" customFormat="false" ht="15" hidden="false" customHeight="true" outlineLevel="0" collapsed="false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38" t="s">
        <v>55</v>
      </c>
      <c r="P31" s="38"/>
      <c r="Q31" s="38"/>
      <c r="R31" s="38"/>
      <c r="S31" s="38"/>
      <c r="T31" s="38"/>
      <c r="U31" s="40" t="s">
        <v>56</v>
      </c>
      <c r="V31" s="40"/>
      <c r="W31" s="38" t="s">
        <v>57</v>
      </c>
      <c r="X31" s="38"/>
      <c r="Y31" s="38"/>
      <c r="Z31" s="24"/>
    </row>
    <row r="32" customFormat="false" ht="15" hidden="false" customHeight="true" outlineLevel="0" collapsed="false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38" t="s">
        <v>58</v>
      </c>
      <c r="P32" s="38"/>
      <c r="Q32" s="38"/>
      <c r="R32" s="38"/>
      <c r="S32" s="38"/>
      <c r="T32" s="38"/>
      <c r="U32" s="40" t="s">
        <v>56</v>
      </c>
      <c r="V32" s="40"/>
      <c r="W32" s="38" t="s">
        <v>59</v>
      </c>
      <c r="X32" s="38"/>
      <c r="Y32" s="38"/>
      <c r="Z32" s="24"/>
    </row>
    <row r="33" customFormat="false" ht="19.5" hidden="false" customHeight="true" outlineLevel="0" collapsed="false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36" t="s">
        <v>60</v>
      </c>
      <c r="P33" s="36"/>
      <c r="Q33" s="36"/>
      <c r="R33" s="36"/>
      <c r="S33" s="36"/>
      <c r="T33" s="36"/>
      <c r="U33" s="36"/>
      <c r="V33" s="36"/>
      <c r="W33" s="36"/>
      <c r="X33" s="36"/>
      <c r="Y33" s="36"/>
      <c r="Z33" s="24"/>
    </row>
    <row r="34" customFormat="false" ht="21.75" hidden="false" customHeight="true" outlineLevel="0" collapsed="false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37" t="s">
        <v>61</v>
      </c>
      <c r="P34" s="37"/>
      <c r="Q34" s="37"/>
      <c r="R34" s="37"/>
      <c r="S34" s="37" t="s">
        <v>62</v>
      </c>
      <c r="T34" s="37"/>
      <c r="U34" s="37" t="s">
        <v>63</v>
      </c>
      <c r="V34" s="37"/>
      <c r="W34" s="37" t="s">
        <v>64</v>
      </c>
      <c r="X34" s="37"/>
      <c r="Y34" s="37"/>
      <c r="Z34" s="24"/>
    </row>
    <row r="35" customFormat="false" ht="15" hidden="false" customHeight="true" outlineLevel="0" collapsed="false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38" t="str">
        <f aca="false">IFERROR(INDEX(Çizelge!$B11:$B34,MATCH(1,Hesap!CF$2:CF$25,0)),"")</f>
        <v>Emre Şahin</v>
      </c>
      <c r="P35" s="38"/>
      <c r="Q35" s="38"/>
      <c r="R35" s="38"/>
      <c r="S35" s="41" t="n">
        <f aca="false">IFERROR(INDEX(Çizelge!$AO11:$AO34,MATCH(1,Hesap!CF$2:CF$25,0)),"")</f>
        <v>14</v>
      </c>
      <c r="T35" s="41"/>
      <c r="U35" s="41" t="n">
        <f aca="false">IFERROR(INDEX(Çizelge!$AN11:$AN34,MATCH(1,Hesap!CF$2:CF$25,0)),"")</f>
        <v>3</v>
      </c>
      <c r="V35" s="41"/>
      <c r="W35" s="42" t="str">
        <f aca="false">IFERROR(INDEX(Çizelge!$AP11:$AP34,MATCH(1,Hesap!CF$2:CF$25,0)),"")</f>
        <v>7+ gün ardışık</v>
      </c>
      <c r="X35" s="42"/>
      <c r="Y35" s="42"/>
      <c r="Z35" s="24"/>
    </row>
    <row r="36" customFormat="false" ht="15" hidden="false" customHeight="true" outlineLevel="0" collapsed="false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38" t="str">
        <f aca="false">IFERROR(INDEX(Çizelge!$B11:$B34,MATCH(2,Hesap!CF$2:CF$25,0)),"")</f>
        <v>Okan Yılmaz</v>
      </c>
      <c r="P36" s="38"/>
      <c r="Q36" s="38"/>
      <c r="R36" s="38"/>
      <c r="S36" s="41" t="n">
        <f aca="false">IFERROR(INDEX(Çizelge!$AO11:$AO34,MATCH(2,Hesap!CF$2:CF$25,0)),"")</f>
        <v>10</v>
      </c>
      <c r="T36" s="41"/>
      <c r="U36" s="41" t="n">
        <f aca="false">IFERROR(INDEX(Çizelge!$AN11:$AN34,MATCH(2,Hesap!CF$2:CF$25,0)),"")</f>
        <v>4</v>
      </c>
      <c r="V36" s="41"/>
      <c r="W36" s="42" t="str">
        <f aca="false">IFERROR(INDEX(Çizelge!$AP11:$AP34,MATCH(2,Hesap!CF$2:CF$25,0)),"")</f>
        <v>7+ gün ardışık</v>
      </c>
      <c r="X36" s="42"/>
      <c r="Y36" s="42"/>
      <c r="Z36" s="24"/>
    </row>
    <row r="37" customFormat="false" ht="15" hidden="false" customHeight="true" outlineLevel="0" collapsed="false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38" t="str">
        <f aca="false">IFERROR(INDEX(Çizelge!$B11:$B34,MATCH(3,Hesap!CF$2:CF$25,0)),"")</f>
        <v/>
      </c>
      <c r="P37" s="38"/>
      <c r="Q37" s="38"/>
      <c r="R37" s="38"/>
      <c r="S37" s="41" t="str">
        <f aca="false">IFERROR(INDEX(Çizelge!$AO11:$AO34,MATCH(3,Hesap!CF$2:CF$25,0)),"")</f>
        <v/>
      </c>
      <c r="T37" s="41"/>
      <c r="U37" s="41" t="str">
        <f aca="false">IFERROR(INDEX(Çizelge!$AN11:$AN34,MATCH(3,Hesap!CF$2:CF$25,0)),"")</f>
        <v/>
      </c>
      <c r="V37" s="41"/>
      <c r="W37" s="42" t="str">
        <f aca="false">IFERROR(INDEX(Çizelge!$AP11:$AP34,MATCH(3,Hesap!CF$2:CF$25,0)),"")</f>
        <v/>
      </c>
      <c r="X37" s="42"/>
      <c r="Y37" s="42"/>
      <c r="Z37" s="24"/>
    </row>
    <row r="38" customFormat="false" ht="15" hidden="false" customHeight="true" outlineLevel="0" collapsed="false">
      <c r="A38" s="24"/>
      <c r="B38" s="24"/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38" t="str">
        <f aca="false">IFERROR(INDEX(Çizelge!$B11:$B34,MATCH(4,Hesap!CF$2:CF$25,0)),"")</f>
        <v/>
      </c>
      <c r="P38" s="38"/>
      <c r="Q38" s="38"/>
      <c r="R38" s="38"/>
      <c r="S38" s="41" t="str">
        <f aca="false">IFERROR(INDEX(Çizelge!$AO11:$AO34,MATCH(4,Hesap!CF$2:CF$25,0)),"")</f>
        <v/>
      </c>
      <c r="T38" s="41"/>
      <c r="U38" s="41" t="str">
        <f aca="false">IFERROR(INDEX(Çizelge!$AN11:$AN34,MATCH(4,Hesap!CF$2:CF$25,0)),"")</f>
        <v/>
      </c>
      <c r="V38" s="41"/>
      <c r="W38" s="42" t="str">
        <f aca="false">IFERROR(INDEX(Çizelge!$AP11:$AP34,MATCH(4,Hesap!CF$2:CF$25,0)),"")</f>
        <v/>
      </c>
      <c r="X38" s="42"/>
      <c r="Y38" s="42"/>
      <c r="Z38" s="24"/>
    </row>
    <row r="39" customFormat="false" ht="15" hidden="false" customHeight="true" outlineLevel="0" collapsed="false">
      <c r="A39" s="24"/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38" t="str">
        <f aca="false">IFERROR(INDEX(Çizelge!$B11:$B34,MATCH(5,Hesap!CF$2:CF$25,0)),"")</f>
        <v/>
      </c>
      <c r="P39" s="38"/>
      <c r="Q39" s="38"/>
      <c r="R39" s="38"/>
      <c r="S39" s="41" t="str">
        <f aca="false">IFERROR(INDEX(Çizelge!$AO11:$AO34,MATCH(5,Hesap!CF$2:CF$25,0)),"")</f>
        <v/>
      </c>
      <c r="T39" s="41"/>
      <c r="U39" s="41" t="str">
        <f aca="false">IFERROR(INDEX(Çizelge!$AN11:$AN34,MATCH(5,Hesap!CF$2:CF$25,0)),"")</f>
        <v/>
      </c>
      <c r="V39" s="41"/>
      <c r="W39" s="42" t="str">
        <f aca="false">IFERROR(INDEX(Çizelge!$AP11:$AP34,MATCH(5,Hesap!CF$2:CF$25,0)),"")</f>
        <v/>
      </c>
      <c r="X39" s="42"/>
      <c r="Y39" s="42"/>
      <c r="Z39" s="24"/>
    </row>
    <row r="40" customFormat="false" ht="15" hidden="false" customHeight="true" outlineLevel="0" collapsed="false">
      <c r="A40" s="24"/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38" t="str">
        <f aca="false">IFERROR(INDEX(Çizelge!$B11:$B34,MATCH(6,Hesap!CF$2:CF$25,0)),"")</f>
        <v/>
      </c>
      <c r="P40" s="38"/>
      <c r="Q40" s="38"/>
      <c r="R40" s="38"/>
      <c r="S40" s="41" t="str">
        <f aca="false">IFERROR(INDEX(Çizelge!$AO11:$AO34,MATCH(6,Hesap!CF$2:CF$25,0)),"")</f>
        <v/>
      </c>
      <c r="T40" s="41"/>
      <c r="U40" s="41" t="str">
        <f aca="false">IFERROR(INDEX(Çizelge!$AN11:$AN34,MATCH(6,Hesap!CF$2:CF$25,0)),"")</f>
        <v/>
      </c>
      <c r="V40" s="41"/>
      <c r="W40" s="42" t="str">
        <f aca="false">IFERROR(INDEX(Çizelge!$AP11:$AP34,MATCH(6,Hesap!CF$2:CF$25,0)),"")</f>
        <v/>
      </c>
      <c r="X40" s="42"/>
      <c r="Y40" s="42"/>
      <c r="Z40" s="24"/>
    </row>
    <row r="41" customFormat="false" ht="15" hidden="false" customHeight="true" outlineLevel="0" collapsed="false">
      <c r="A41" s="24"/>
      <c r="B41" s="24"/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24"/>
      <c r="O41" s="24"/>
      <c r="P41" s="24"/>
      <c r="Q41" s="24"/>
      <c r="R41" s="24"/>
      <c r="S41" s="24"/>
      <c r="T41" s="24"/>
      <c r="U41" s="24"/>
      <c r="V41" s="24"/>
      <c r="W41" s="24"/>
      <c r="X41" s="24"/>
      <c r="Y41" s="24"/>
      <c r="Z41" s="24"/>
    </row>
    <row r="42" customFormat="false" ht="19.5" hidden="false" customHeight="true" outlineLevel="0" collapsed="false">
      <c r="A42" s="24"/>
      <c r="B42" s="24"/>
      <c r="C42" s="24"/>
      <c r="D42" s="24"/>
      <c r="E42" s="24"/>
      <c r="F42" s="24"/>
      <c r="G42" s="24"/>
      <c r="H42" s="24"/>
      <c r="I42" s="24"/>
      <c r="J42" s="24"/>
      <c r="K42" s="24"/>
      <c r="L42" s="24"/>
      <c r="M42" s="24"/>
      <c r="N42" s="24"/>
      <c r="O42" s="36" t="s">
        <v>65</v>
      </c>
      <c r="P42" s="36"/>
      <c r="Q42" s="36"/>
      <c r="R42" s="36"/>
      <c r="S42" s="36"/>
      <c r="T42" s="36"/>
      <c r="U42" s="36"/>
      <c r="V42" s="36"/>
      <c r="W42" s="36"/>
      <c r="X42" s="36"/>
      <c r="Y42" s="36"/>
      <c r="Z42" s="24"/>
    </row>
    <row r="43" customFormat="false" ht="21.75" hidden="false" customHeight="true" outlineLevel="0" collapsed="false">
      <c r="A43" s="24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37" t="s">
        <v>66</v>
      </c>
      <c r="P43" s="37"/>
      <c r="Q43" s="37"/>
      <c r="R43" s="37" t="s">
        <v>67</v>
      </c>
      <c r="S43" s="37"/>
      <c r="T43" s="37" t="s">
        <v>68</v>
      </c>
      <c r="U43" s="37"/>
      <c r="V43" s="37" t="s">
        <v>69</v>
      </c>
      <c r="W43" s="37"/>
      <c r="X43" s="37" t="s">
        <v>70</v>
      </c>
      <c r="Y43" s="37"/>
      <c r="Z43" s="24"/>
    </row>
    <row r="44" customFormat="false" ht="15" hidden="false" customHeight="true" outlineLevel="0" collapsed="false">
      <c r="A44" s="24"/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42" t="str">
        <f aca="false">IFERROR(INDEX(Hesap!CH$2:CH$32,MATCH(1,Hesap!CG$2:CG$32,0)),"")</f>
        <v>03.11</v>
      </c>
      <c r="P44" s="42"/>
      <c r="Q44" s="42"/>
      <c r="R44" s="41" t="n">
        <f aca="false">IFERROR(INDEX(Hesap!CI$2:CI$32,MATCH(1,Hesap!CG$2:CG$32,0)),"")</f>
        <v>1</v>
      </c>
      <c r="S44" s="41"/>
      <c r="T44" s="41" t="n">
        <f aca="false">IFERROR(INDEX(Hesap!CJ$2:CJ$32,MATCH(1,Hesap!CG$2:CG$32,0)),"")</f>
        <v>0</v>
      </c>
      <c r="U44" s="41"/>
      <c r="V44" s="41" t="n">
        <f aca="false">IFERROR(INDEX(Hesap!CK$2:CK$32,MATCH(1,Hesap!CG$2:CG$32,0)),"")</f>
        <v>0</v>
      </c>
      <c r="W44" s="41"/>
      <c r="X44" s="39" t="n">
        <f aca="false">IFERROR(INDEX(Hesap!AM$2:AM$32,MATCH(1,Hesap!CG$2:CG$32,0)),"")</f>
        <v>1</v>
      </c>
      <c r="Y44" s="39"/>
      <c r="Z44" s="24"/>
    </row>
    <row r="45" customFormat="false" ht="15" hidden="false" customHeight="true" outlineLevel="0" collapsed="false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42" t="str">
        <f aca="false">IFERROR(INDEX(Hesap!CH$2:CH$32,MATCH(2,Hesap!CG$2:CG$32,0)),"")</f>
        <v>04.11</v>
      </c>
      <c r="P45" s="42"/>
      <c r="Q45" s="42"/>
      <c r="R45" s="41" t="n">
        <f aca="false">IFERROR(INDEX(Hesap!CI$2:CI$32,MATCH(2,Hesap!CG$2:CG$32,0)),"")</f>
        <v>2</v>
      </c>
      <c r="S45" s="41"/>
      <c r="T45" s="41" t="n">
        <f aca="false">IFERROR(INDEX(Hesap!CJ$2:CJ$32,MATCH(2,Hesap!CG$2:CG$32,0)),"")</f>
        <v>0</v>
      </c>
      <c r="U45" s="41"/>
      <c r="V45" s="41" t="n">
        <f aca="false">IFERROR(INDEX(Hesap!CK$2:CK$32,MATCH(2,Hesap!CG$2:CG$32,0)),"")</f>
        <v>0</v>
      </c>
      <c r="W45" s="41"/>
      <c r="X45" s="39" t="n">
        <f aca="false">IFERROR(INDEX(Hesap!AM$2:AM$32,MATCH(2,Hesap!CG$2:CG$32,0)),"")</f>
        <v>2</v>
      </c>
      <c r="Y45" s="39"/>
      <c r="Z45" s="24"/>
    </row>
    <row r="46" customFormat="false" ht="15" hidden="false" customHeight="true" outlineLevel="0" collapsed="false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42" t="str">
        <f aca="false">IFERROR(INDEX(Hesap!CH$2:CH$32,MATCH(3,Hesap!CG$2:CG$32,0)),"")</f>
        <v>05.11</v>
      </c>
      <c r="P46" s="42"/>
      <c r="Q46" s="42"/>
      <c r="R46" s="41" t="n">
        <f aca="false">IFERROR(INDEX(Hesap!CI$2:CI$32,MATCH(3,Hesap!CG$2:CG$32,0)),"")</f>
        <v>1</v>
      </c>
      <c r="S46" s="41"/>
      <c r="T46" s="41" t="n">
        <f aca="false">IFERROR(INDEX(Hesap!CJ$2:CJ$32,MATCH(3,Hesap!CG$2:CG$32,0)),"")</f>
        <v>0</v>
      </c>
      <c r="U46" s="41"/>
      <c r="V46" s="41" t="n">
        <f aca="false">IFERROR(INDEX(Hesap!CK$2:CK$32,MATCH(3,Hesap!CG$2:CG$32,0)),"")</f>
        <v>0</v>
      </c>
      <c r="W46" s="41"/>
      <c r="X46" s="39" t="n">
        <f aca="false">IFERROR(INDEX(Hesap!AM$2:AM$32,MATCH(3,Hesap!CG$2:CG$32,0)),"")</f>
        <v>1</v>
      </c>
      <c r="Y46" s="39"/>
      <c r="Z46" s="24"/>
    </row>
    <row r="47" customFormat="false" ht="15" hidden="false" customHeight="true" outlineLevel="0" collapsed="false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42" t="str">
        <f aca="false">IFERROR(INDEX(Hesap!CH$2:CH$32,MATCH(4,Hesap!CG$2:CG$32,0)),"")</f>
        <v>07.11</v>
      </c>
      <c r="P47" s="42"/>
      <c r="Q47" s="42"/>
      <c r="R47" s="41" t="n">
        <f aca="false">IFERROR(INDEX(Hesap!CI$2:CI$32,MATCH(4,Hesap!CG$2:CG$32,0)),"")</f>
        <v>2</v>
      </c>
      <c r="S47" s="41"/>
      <c r="T47" s="41" t="n">
        <f aca="false">IFERROR(INDEX(Hesap!CJ$2:CJ$32,MATCH(4,Hesap!CG$2:CG$32,0)),"")</f>
        <v>0</v>
      </c>
      <c r="U47" s="41"/>
      <c r="V47" s="41" t="n">
        <f aca="false">IFERROR(INDEX(Hesap!CK$2:CK$32,MATCH(4,Hesap!CG$2:CG$32,0)),"")</f>
        <v>0</v>
      </c>
      <c r="W47" s="41"/>
      <c r="X47" s="39" t="n">
        <f aca="false">IFERROR(INDEX(Hesap!AM$2:AM$32,MATCH(4,Hesap!CG$2:CG$32,0)),"")</f>
        <v>2</v>
      </c>
      <c r="Y47" s="39"/>
      <c r="Z47" s="24"/>
    </row>
    <row r="48" customFormat="false" ht="15" hidden="false" customHeight="true" outlineLevel="0" collapsed="false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42" t="str">
        <f aca="false">IFERROR(INDEX(Hesap!CH$2:CH$32,MATCH(5,Hesap!CG$2:CG$32,0)),"")</f>
        <v>09.11</v>
      </c>
      <c r="P48" s="42"/>
      <c r="Q48" s="42"/>
      <c r="R48" s="41" t="n">
        <f aca="false">IFERROR(INDEX(Hesap!CI$2:CI$32,MATCH(5,Hesap!CG$2:CG$32,0)),"")</f>
        <v>1</v>
      </c>
      <c r="S48" s="41"/>
      <c r="T48" s="41" t="n">
        <f aca="false">IFERROR(INDEX(Hesap!CJ$2:CJ$32,MATCH(5,Hesap!CG$2:CG$32,0)),"")</f>
        <v>1</v>
      </c>
      <c r="U48" s="41"/>
      <c r="V48" s="41" t="n">
        <f aca="false">IFERROR(INDEX(Hesap!CK$2:CK$32,MATCH(5,Hesap!CG$2:CG$32,0)),"")</f>
        <v>0</v>
      </c>
      <c r="W48" s="41"/>
      <c r="X48" s="39" t="n">
        <f aca="false">IFERROR(INDEX(Hesap!AM$2:AM$32,MATCH(5,Hesap!CG$2:CG$32,0)),"")</f>
        <v>2</v>
      </c>
      <c r="Y48" s="39"/>
      <c r="Z48" s="24"/>
    </row>
    <row r="49" customFormat="false" ht="15" hidden="false" customHeight="true" outlineLevel="0" collapsed="false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42" t="str">
        <f aca="false">IFERROR(INDEX(Hesap!CH$2:CH$32,MATCH(6,Hesap!CG$2:CG$32,0)),"")</f>
        <v>10.11</v>
      </c>
      <c r="P49" s="42"/>
      <c r="Q49" s="42"/>
      <c r="R49" s="41" t="n">
        <f aca="false">IFERROR(INDEX(Hesap!CI$2:CI$32,MATCH(6,Hesap!CG$2:CG$32,0)),"")</f>
        <v>2</v>
      </c>
      <c r="S49" s="41"/>
      <c r="T49" s="41" t="n">
        <f aca="false">IFERROR(INDEX(Hesap!CJ$2:CJ$32,MATCH(6,Hesap!CG$2:CG$32,0)),"")</f>
        <v>0</v>
      </c>
      <c r="U49" s="41"/>
      <c r="V49" s="41" t="n">
        <f aca="false">IFERROR(INDEX(Hesap!CK$2:CK$32,MATCH(6,Hesap!CG$2:CG$32,0)),"")</f>
        <v>0</v>
      </c>
      <c r="W49" s="41"/>
      <c r="X49" s="39" t="n">
        <f aca="false">IFERROR(INDEX(Hesap!AM$2:AM$32,MATCH(6,Hesap!CG$2:CG$32,0)),"")</f>
        <v>2</v>
      </c>
      <c r="Y49" s="39"/>
      <c r="Z49" s="24"/>
    </row>
    <row r="50" customFormat="false" ht="15" hidden="false" customHeight="true" outlineLevel="0" collapsed="false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42" t="str">
        <f aca="false">IFERROR(INDEX(Hesap!CH$2:CH$32,MATCH(7,Hesap!CG$2:CG$32,0)),"")</f>
        <v>12.11</v>
      </c>
      <c r="P50" s="42"/>
      <c r="Q50" s="42"/>
      <c r="R50" s="41" t="n">
        <f aca="false">IFERROR(INDEX(Hesap!CI$2:CI$32,MATCH(7,Hesap!CG$2:CG$32,0)),"")</f>
        <v>1</v>
      </c>
      <c r="S50" s="41"/>
      <c r="T50" s="41" t="n">
        <f aca="false">IFERROR(INDEX(Hesap!CJ$2:CJ$32,MATCH(7,Hesap!CG$2:CG$32,0)),"")</f>
        <v>3</v>
      </c>
      <c r="U50" s="41"/>
      <c r="V50" s="41" t="n">
        <f aca="false">IFERROR(INDEX(Hesap!CK$2:CK$32,MATCH(7,Hesap!CG$2:CG$32,0)),"")</f>
        <v>0</v>
      </c>
      <c r="W50" s="41"/>
      <c r="X50" s="39" t="n">
        <f aca="false">IFERROR(INDEX(Hesap!AM$2:AM$32,MATCH(7,Hesap!CG$2:CG$32,0)),"")</f>
        <v>4</v>
      </c>
      <c r="Y50" s="39"/>
      <c r="Z50" s="24"/>
    </row>
    <row r="51" customFormat="false" ht="15" hidden="false" customHeight="true" outlineLevel="0" collapsed="false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42" t="str">
        <f aca="false">IFERROR(INDEX(Hesap!CH$2:CH$32,MATCH(8,Hesap!CG$2:CG$32,0)),"")</f>
        <v>13.11</v>
      </c>
      <c r="P51" s="42"/>
      <c r="Q51" s="42"/>
      <c r="R51" s="41" t="n">
        <f aca="false">IFERROR(INDEX(Hesap!CI$2:CI$32,MATCH(8,Hesap!CG$2:CG$32,0)),"")</f>
        <v>0</v>
      </c>
      <c r="S51" s="41"/>
      <c r="T51" s="41" t="n">
        <f aca="false">IFERROR(INDEX(Hesap!CJ$2:CJ$32,MATCH(8,Hesap!CG$2:CG$32,0)),"")</f>
        <v>1</v>
      </c>
      <c r="U51" s="41"/>
      <c r="V51" s="41" t="n">
        <f aca="false">IFERROR(INDEX(Hesap!CK$2:CK$32,MATCH(8,Hesap!CG$2:CG$32,0)),"")</f>
        <v>0</v>
      </c>
      <c r="W51" s="41"/>
      <c r="X51" s="39" t="n">
        <f aca="false">IFERROR(INDEX(Hesap!AM$2:AM$32,MATCH(8,Hesap!CG$2:CG$32,0)),"")</f>
        <v>1</v>
      </c>
      <c r="Y51" s="39"/>
      <c r="Z51" s="24"/>
    </row>
    <row r="52" customFormat="false" ht="15" hidden="false" customHeight="true" outlineLevel="0" collapsed="false">
      <c r="A52" s="24"/>
      <c r="B52" s="24"/>
      <c r="C52" s="24"/>
      <c r="D52" s="24"/>
      <c r="E52" s="24"/>
      <c r="F52" s="24"/>
      <c r="G52" s="24"/>
      <c r="H52" s="24"/>
      <c r="I52" s="24"/>
      <c r="J52" s="24"/>
      <c r="K52" s="24"/>
      <c r="L52" s="24"/>
      <c r="M52" s="24"/>
      <c r="N52" s="24"/>
      <c r="O52" s="42" t="str">
        <f aca="false">IFERROR(INDEX(Hesap!CH$2:CH$32,MATCH(9,Hesap!CG$2:CG$32,0)),"")</f>
        <v>14.11</v>
      </c>
      <c r="P52" s="42"/>
      <c r="Q52" s="42"/>
      <c r="R52" s="41" t="n">
        <f aca="false">IFERROR(INDEX(Hesap!CI$2:CI$32,MATCH(9,Hesap!CG$2:CG$32,0)),"")</f>
        <v>0</v>
      </c>
      <c r="S52" s="41"/>
      <c r="T52" s="41" t="n">
        <f aca="false">IFERROR(INDEX(Hesap!CJ$2:CJ$32,MATCH(9,Hesap!CG$2:CG$32,0)),"")</f>
        <v>1</v>
      </c>
      <c r="U52" s="41"/>
      <c r="V52" s="41" t="n">
        <f aca="false">IFERROR(INDEX(Hesap!CK$2:CK$32,MATCH(9,Hesap!CG$2:CG$32,0)),"")</f>
        <v>0</v>
      </c>
      <c r="W52" s="41"/>
      <c r="X52" s="39" t="n">
        <f aca="false">IFERROR(INDEX(Hesap!AM$2:AM$32,MATCH(9,Hesap!CG$2:CG$32,0)),"")</f>
        <v>1</v>
      </c>
      <c r="Y52" s="39"/>
      <c r="Z52" s="24"/>
    </row>
    <row r="53" customFormat="false" ht="15" hidden="false" customHeight="true" outlineLevel="0" collapsed="false">
      <c r="A53" s="24"/>
      <c r="B53" s="24"/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24"/>
      <c r="O53" s="42" t="str">
        <f aca="false">IFERROR(INDEX(Hesap!CH$2:CH$32,MATCH(10,Hesap!CG$2:CG$32,0)),"")</f>
        <v>16.11</v>
      </c>
      <c r="P53" s="42"/>
      <c r="Q53" s="42"/>
      <c r="R53" s="41" t="n">
        <f aca="false">IFERROR(INDEX(Hesap!CI$2:CI$32,MATCH(10,Hesap!CG$2:CG$32,0)),"")</f>
        <v>0</v>
      </c>
      <c r="S53" s="41"/>
      <c r="T53" s="41" t="n">
        <f aca="false">IFERROR(INDEX(Hesap!CJ$2:CJ$32,MATCH(10,Hesap!CG$2:CG$32,0)),"")</f>
        <v>2</v>
      </c>
      <c r="U53" s="41"/>
      <c r="V53" s="41" t="n">
        <f aca="false">IFERROR(INDEX(Hesap!CK$2:CK$32,MATCH(10,Hesap!CG$2:CG$32,0)),"")</f>
        <v>0</v>
      </c>
      <c r="W53" s="41"/>
      <c r="X53" s="39" t="n">
        <f aca="false">IFERROR(INDEX(Hesap!AM$2:AM$32,MATCH(10,Hesap!CG$2:CG$32,0)),"")</f>
        <v>2</v>
      </c>
      <c r="Y53" s="39"/>
      <c r="Z53" s="24"/>
    </row>
    <row r="54" customFormat="false" ht="15" hidden="false" customHeight="true" outlineLevel="0" collapsed="false">
      <c r="A54" s="24"/>
      <c r="B54" s="24"/>
      <c r="C54" s="24"/>
      <c r="D54" s="24"/>
      <c r="E54" s="24"/>
      <c r="F54" s="24"/>
      <c r="G54" s="24"/>
      <c r="H54" s="24"/>
      <c r="I54" s="24"/>
      <c r="J54" s="24"/>
      <c r="K54" s="24"/>
      <c r="L54" s="24"/>
      <c r="M54" s="24"/>
      <c r="N54" s="24"/>
      <c r="O54" s="43" t="s">
        <v>71</v>
      </c>
      <c r="P54" s="43"/>
      <c r="Q54" s="43"/>
      <c r="R54" s="43"/>
      <c r="S54" s="43"/>
      <c r="T54" s="43"/>
      <c r="U54" s="43"/>
      <c r="V54" s="43"/>
      <c r="W54" s="43"/>
      <c r="X54" s="43"/>
      <c r="Y54" s="43"/>
      <c r="Z54" s="24"/>
    </row>
    <row r="55" customFormat="false" ht="15" hidden="false" customHeight="true" outlineLevel="0" collapsed="false">
      <c r="A55" s="24"/>
      <c r="B55" s="24"/>
      <c r="C55" s="24"/>
      <c r="D55" s="24"/>
      <c r="E55" s="24"/>
      <c r="F55" s="24"/>
      <c r="G55" s="24"/>
      <c r="H55" s="24"/>
      <c r="I55" s="24"/>
      <c r="J55" s="24"/>
      <c r="K55" s="24"/>
      <c r="L55" s="24"/>
      <c r="M55" s="24"/>
      <c r="N55" s="24"/>
      <c r="O55" s="43"/>
      <c r="P55" s="43"/>
      <c r="Q55" s="43"/>
      <c r="R55" s="43"/>
      <c r="S55" s="43"/>
      <c r="T55" s="43"/>
      <c r="U55" s="43"/>
      <c r="V55" s="43"/>
      <c r="W55" s="43"/>
      <c r="X55" s="43"/>
      <c r="Y55" s="43"/>
      <c r="Z55" s="24"/>
    </row>
    <row r="56" customFormat="false" ht="15" hidden="false" customHeight="true" outlineLevel="0" collapsed="false">
      <c r="A56" s="24"/>
      <c r="B56" s="24"/>
      <c r="C56" s="24"/>
      <c r="D56" s="24"/>
      <c r="E56" s="24"/>
      <c r="F56" s="24"/>
      <c r="G56" s="24"/>
      <c r="H56" s="24"/>
      <c r="I56" s="24"/>
      <c r="J56" s="24"/>
      <c r="K56" s="24"/>
      <c r="L56" s="24"/>
      <c r="M56" s="24"/>
      <c r="N56" s="24"/>
      <c r="O56" s="24"/>
      <c r="P56" s="24"/>
      <c r="Q56" s="24"/>
      <c r="R56" s="24"/>
      <c r="S56" s="24"/>
      <c r="T56" s="24"/>
      <c r="U56" s="24"/>
      <c r="V56" s="24"/>
      <c r="W56" s="24"/>
      <c r="X56" s="24"/>
      <c r="Y56" s="24"/>
      <c r="Z56" s="24"/>
    </row>
    <row r="57" customFormat="false" ht="15" hidden="false" customHeight="true" outlineLevel="0" collapsed="false">
      <c r="A57" s="24"/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/>
      <c r="X57" s="24"/>
      <c r="Y57" s="24"/>
      <c r="Z57" s="24"/>
    </row>
    <row r="58" customFormat="false" ht="15" hidden="false" customHeight="true" outlineLevel="0" collapsed="false">
      <c r="A58" s="44" t="s">
        <v>72</v>
      </c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24"/>
    </row>
    <row r="59" customFormat="false" ht="15" hidden="false" customHeight="true" outlineLevel="0" collapsed="false">
      <c r="A59" s="24"/>
      <c r="B59" s="24"/>
      <c r="C59" s="24"/>
      <c r="D59" s="24"/>
      <c r="E59" s="24"/>
      <c r="F59" s="24"/>
      <c r="G59" s="24"/>
      <c r="H59" s="24"/>
      <c r="I59" s="24"/>
      <c r="J59" s="24"/>
      <c r="K59" s="24"/>
      <c r="L59" s="24"/>
      <c r="M59" s="24"/>
      <c r="N59" s="24"/>
      <c r="O59" s="24"/>
      <c r="P59" s="24"/>
      <c r="Q59" s="24"/>
      <c r="R59" s="24"/>
      <c r="S59" s="24"/>
      <c r="T59" s="24"/>
      <c r="U59" s="24"/>
      <c r="V59" s="24"/>
      <c r="W59" s="24"/>
      <c r="X59" s="24"/>
      <c r="Y59" s="24"/>
      <c r="Z59" s="24"/>
    </row>
    <row r="60" customFormat="false" ht="15" hidden="false" customHeight="true" outlineLevel="0" collapsed="false">
      <c r="A60" s="24"/>
      <c r="B60" s="24"/>
      <c r="C60" s="24"/>
      <c r="D60" s="24"/>
      <c r="E60" s="24"/>
      <c r="F60" s="24"/>
      <c r="G60" s="24"/>
      <c r="H60" s="24"/>
      <c r="I60" s="24"/>
      <c r="J60" s="24"/>
      <c r="K60" s="24"/>
      <c r="L60" s="24"/>
      <c r="M60" s="24"/>
      <c r="N60" s="24"/>
      <c r="O60" s="24"/>
      <c r="P60" s="24"/>
      <c r="Q60" s="24"/>
      <c r="R60" s="24"/>
      <c r="S60" s="24"/>
      <c r="T60" s="24"/>
      <c r="U60" s="24"/>
      <c r="V60" s="24"/>
      <c r="W60" s="24"/>
      <c r="X60" s="24"/>
      <c r="Y60" s="24"/>
      <c r="Z60" s="24"/>
    </row>
  </sheetData>
  <sheetProtection sheet="true" formatCells="false" formatColumns="false" formatRows="false" insertRows="false" deleteRows="false" sort="false" autoFilter="false"/>
  <mergeCells count="133">
    <mergeCell ref="A1:T1"/>
    <mergeCell ref="U1:Y1"/>
    <mergeCell ref="A2:R2"/>
    <mergeCell ref="S2:Y2"/>
    <mergeCell ref="B3:C3"/>
    <mergeCell ref="D3:E3"/>
    <mergeCell ref="F3:G3"/>
    <mergeCell ref="H3:I3"/>
    <mergeCell ref="S4:Y4"/>
    <mergeCell ref="B5:E5"/>
    <mergeCell ref="F5:I5"/>
    <mergeCell ref="J5:M5"/>
    <mergeCell ref="O5:R5"/>
    <mergeCell ref="S5:V5"/>
    <mergeCell ref="W5:Y5"/>
    <mergeCell ref="B6:E7"/>
    <mergeCell ref="F6:I7"/>
    <mergeCell ref="J6:M7"/>
    <mergeCell ref="O6:R7"/>
    <mergeCell ref="S6:V7"/>
    <mergeCell ref="W6:Y7"/>
    <mergeCell ref="B8:E8"/>
    <mergeCell ref="F8:I8"/>
    <mergeCell ref="J8:M8"/>
    <mergeCell ref="O8:R8"/>
    <mergeCell ref="S8:V8"/>
    <mergeCell ref="W8:Y8"/>
    <mergeCell ref="O26:Y26"/>
    <mergeCell ref="O27:T27"/>
    <mergeCell ref="U27:V27"/>
    <mergeCell ref="W27:Y27"/>
    <mergeCell ref="O28:T28"/>
    <mergeCell ref="U28:V28"/>
    <mergeCell ref="W28:Y28"/>
    <mergeCell ref="O29:T29"/>
    <mergeCell ref="U29:V29"/>
    <mergeCell ref="W29:Y29"/>
    <mergeCell ref="O30:T30"/>
    <mergeCell ref="U30:V30"/>
    <mergeCell ref="W30:Y30"/>
    <mergeCell ref="O31:T31"/>
    <mergeCell ref="U31:V31"/>
    <mergeCell ref="W31:Y31"/>
    <mergeCell ref="O32:T32"/>
    <mergeCell ref="U32:V32"/>
    <mergeCell ref="W32:Y32"/>
    <mergeCell ref="O33:Y33"/>
    <mergeCell ref="O34:R34"/>
    <mergeCell ref="S34:T34"/>
    <mergeCell ref="U34:V34"/>
    <mergeCell ref="W34:Y34"/>
    <mergeCell ref="O35:R35"/>
    <mergeCell ref="S35:T35"/>
    <mergeCell ref="U35:V35"/>
    <mergeCell ref="W35:Y35"/>
    <mergeCell ref="O36:R36"/>
    <mergeCell ref="S36:T36"/>
    <mergeCell ref="U36:V36"/>
    <mergeCell ref="W36:Y36"/>
    <mergeCell ref="O37:R37"/>
    <mergeCell ref="S37:T37"/>
    <mergeCell ref="U37:V37"/>
    <mergeCell ref="W37:Y37"/>
    <mergeCell ref="O38:R38"/>
    <mergeCell ref="S38:T38"/>
    <mergeCell ref="U38:V38"/>
    <mergeCell ref="W38:Y38"/>
    <mergeCell ref="O39:R39"/>
    <mergeCell ref="S39:T39"/>
    <mergeCell ref="U39:V39"/>
    <mergeCell ref="W39:Y39"/>
    <mergeCell ref="O40:R40"/>
    <mergeCell ref="S40:T40"/>
    <mergeCell ref="U40:V40"/>
    <mergeCell ref="W40:Y40"/>
    <mergeCell ref="O42:Y42"/>
    <mergeCell ref="O43:Q43"/>
    <mergeCell ref="R43:S43"/>
    <mergeCell ref="T43:U43"/>
    <mergeCell ref="V43:W43"/>
    <mergeCell ref="X43:Y43"/>
    <mergeCell ref="O44:Q44"/>
    <mergeCell ref="R44:S44"/>
    <mergeCell ref="T44:U44"/>
    <mergeCell ref="V44:W44"/>
    <mergeCell ref="X44:Y44"/>
    <mergeCell ref="O45:Q45"/>
    <mergeCell ref="R45:S45"/>
    <mergeCell ref="T45:U45"/>
    <mergeCell ref="V45:W45"/>
    <mergeCell ref="X45:Y45"/>
    <mergeCell ref="O46:Q46"/>
    <mergeCell ref="R46:S46"/>
    <mergeCell ref="T46:U46"/>
    <mergeCell ref="V46:W46"/>
    <mergeCell ref="X46:Y46"/>
    <mergeCell ref="O47:Q47"/>
    <mergeCell ref="R47:S47"/>
    <mergeCell ref="T47:U47"/>
    <mergeCell ref="V47:W47"/>
    <mergeCell ref="X47:Y47"/>
    <mergeCell ref="O48:Q48"/>
    <mergeCell ref="R48:S48"/>
    <mergeCell ref="T48:U48"/>
    <mergeCell ref="V48:W48"/>
    <mergeCell ref="X48:Y48"/>
    <mergeCell ref="O49:Q49"/>
    <mergeCell ref="R49:S49"/>
    <mergeCell ref="T49:U49"/>
    <mergeCell ref="V49:W49"/>
    <mergeCell ref="X49:Y49"/>
    <mergeCell ref="O50:Q50"/>
    <mergeCell ref="R50:S50"/>
    <mergeCell ref="T50:U50"/>
    <mergeCell ref="V50:W50"/>
    <mergeCell ref="X50:Y50"/>
    <mergeCell ref="O51:Q51"/>
    <mergeCell ref="R51:S51"/>
    <mergeCell ref="T51:U51"/>
    <mergeCell ref="V51:W51"/>
    <mergeCell ref="X51:Y51"/>
    <mergeCell ref="O52:Q52"/>
    <mergeCell ref="R52:S52"/>
    <mergeCell ref="T52:U52"/>
    <mergeCell ref="V52:W52"/>
    <mergeCell ref="X52:Y52"/>
    <mergeCell ref="O53:Q53"/>
    <mergeCell ref="R53:S53"/>
    <mergeCell ref="T53:U53"/>
    <mergeCell ref="V53:W53"/>
    <mergeCell ref="X53:Y53"/>
    <mergeCell ref="O54:Y55"/>
    <mergeCell ref="A58:Y58"/>
  </mergeCells>
  <conditionalFormatting sqref="U28:U30">
    <cfRule type="cellIs" priority="2" operator="greaterThan" aboveAverage="0" equalAverage="0" bottom="0" percent="0" rank="0" text="" dxfId="0">
      <formula>0</formula>
    </cfRule>
    <cfRule type="cellIs" priority="3" operator="equal" aboveAverage="0" equalAverage="0" bottom="0" percent="0" rank="0" text="" dxfId="1">
      <formula>0</formula>
    </cfRule>
  </conditionalFormatting>
  <conditionalFormatting sqref="W35:W40">
    <cfRule type="cellIs" priority="4" operator="equal" aboveAverage="0" equalAverage="0" bottom="0" percent="0" rank="0" text="" dxfId="0">
      <formula>"7+ gün ardışık"</formula>
    </cfRule>
    <cfRule type="cellIs" priority="5" operator="equal" aboveAverage="0" equalAverage="0" bottom="0" percent="0" rank="0" text="" dxfId="2">
      <formula>"HT eksik"</formula>
    </cfRule>
    <cfRule type="cellIs" priority="6" operator="equal" aboveAverage="0" equalAverage="0" bottom="0" percent="0" rank="0" text="" dxfId="2">
      <formula>"Gece &gt; 1 hafta"</formula>
    </cfRule>
  </conditionalFormatting>
  <hyperlinks>
    <hyperlink ref="B3" location="'Dashboard'!A1" display="Dashboard"/>
    <hyperlink ref="D3" location="'Çizelge'!A1" display="·  Çizelge"/>
    <hyperlink ref="F3" location="'Ayarlar'!A1" display="·  Ayarlar"/>
    <hyperlink ref="H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S4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3" ySplit="10" topLeftCell="D11" activePane="bottomRight" state="frozen"/>
      <selection pane="topLeft" activeCell="A1" activeCellId="0" sqref="A1"/>
      <selection pane="topRight" activeCell="D1" activeCellId="0" sqref="D1"/>
      <selection pane="bottomLeft" activeCell="A11" activeCellId="0" sqref="A11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9"/>
    <col collapsed="false" customWidth="true" hidden="false" outlineLevel="0" max="2" min="2" style="0" width="18"/>
    <col collapsed="false" customWidth="true" hidden="false" outlineLevel="0" max="3" min="3" style="0" width="12"/>
    <col collapsed="false" customWidth="true" hidden="false" outlineLevel="0" max="34" min="4" style="0" width="4.2"/>
    <col collapsed="false" customWidth="true" hidden="false" outlineLevel="0" max="41" min="35" style="0" width="8"/>
    <col collapsed="false" customWidth="true" hidden="false" outlineLevel="0" max="42" min="42" style="0" width="13"/>
    <col collapsed="false" customWidth="true" hidden="false" outlineLevel="0" max="44" min="44" style="0" width="3"/>
    <col collapsed="false" customWidth="true" hidden="false" outlineLevel="0" max="45" min="45" style="0" width="24"/>
  </cols>
  <sheetData>
    <row r="1" customFormat="false" ht="33.75" hidden="false" customHeight="true" outlineLevel="0" collapsed="false">
      <c r="A1" s="20" t="s">
        <v>73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  <c r="V1" s="20"/>
      <c r="W1" s="20"/>
      <c r="X1" s="20"/>
      <c r="Y1" s="20"/>
      <c r="Z1" s="20"/>
      <c r="AA1" s="20"/>
      <c r="AB1" s="20"/>
      <c r="AC1" s="20"/>
      <c r="AD1" s="20"/>
      <c r="AE1" s="20"/>
      <c r="AF1" s="20"/>
      <c r="AG1" s="20"/>
      <c r="AH1" s="20"/>
      <c r="AI1" s="20"/>
      <c r="AJ1" s="20"/>
      <c r="AK1" s="20"/>
      <c r="AL1" s="20"/>
      <c r="AM1" s="20"/>
      <c r="AN1" s="20"/>
      <c r="AO1" s="20"/>
      <c r="AP1" s="20"/>
      <c r="AQ1" s="20"/>
    </row>
    <row r="2" customFormat="false" ht="19.5" hidden="false" customHeight="true" outlineLevel="0" collapsed="false">
      <c r="A2" s="22" t="s">
        <v>74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</row>
    <row r="4" customFormat="false" ht="15" hidden="false" customHeight="false" outlineLevel="0" collapsed="false">
      <c r="A4" s="45" t="s">
        <v>75</v>
      </c>
      <c r="B4" s="46" t="str">
        <f aca="false">CHOOSE(MONTH(Ayarlar!$B$5),"Ocak","Şubat","Mart","Nisan","Mayıs","Haziran","Temmuz","Ağustos","Eylül","Ekim","Kasım","Aralık")&amp;" "&amp;YEAR(Ayarlar!$B$5)</f>
        <v>Kasım 2026</v>
      </c>
      <c r="C4" s="46"/>
      <c r="D4" s="47" t="s">
        <v>76</v>
      </c>
    </row>
    <row r="5" customFormat="false" ht="15" hidden="false" customHeight="false" outlineLevel="0" collapsed="false">
      <c r="A5" s="45" t="s">
        <v>77</v>
      </c>
      <c r="B5" s="48" t="str">
        <f aca="false">Ayarlar!$B$6</f>
        <v>Enjeksiyon</v>
      </c>
      <c r="C5" s="48"/>
    </row>
    <row r="6" customFormat="false" ht="15" hidden="false" customHeight="false" outlineLevel="0" collapsed="false">
      <c r="A6" s="45" t="s">
        <v>78</v>
      </c>
      <c r="B6" s="48" t="str">
        <f aca="false">"S1 "&amp;Ayarlar!$B$7&amp;" · S2 "&amp;Ayarlar!$B$8&amp;" · S3 "&amp;Ayarlar!$B$9</f>
        <v>S1 8 · S2 8 · S3 7</v>
      </c>
      <c r="C6" s="48"/>
    </row>
    <row r="7" customFormat="false" ht="15" hidden="false" customHeight="false" outlineLevel="0" collapsed="false">
      <c r="A7" s="49" t="s">
        <v>29</v>
      </c>
      <c r="B7" s="50" t="s">
        <v>30</v>
      </c>
      <c r="C7" s="49" t="s">
        <v>31</v>
      </c>
      <c r="D7" s="49" t="s">
        <v>32</v>
      </c>
    </row>
    <row r="8" customFormat="false" ht="15" hidden="false" customHeight="false" outlineLevel="0" collapsed="false">
      <c r="A8" s="51"/>
      <c r="B8" s="51"/>
      <c r="C8" s="51"/>
      <c r="D8" s="52" t="n">
        <f aca="false">IF(Ayarlar!$B$5+0&lt;=EOMONTH(Ayarlar!$B$5,0),Ayarlar!$B$5+0,"")</f>
        <v>46327</v>
      </c>
      <c r="E8" s="52" t="n">
        <f aca="false">IF(Ayarlar!$B$5+1&lt;=EOMONTH(Ayarlar!$B$5,0),Ayarlar!$B$5+1,"")</f>
        <v>46328</v>
      </c>
      <c r="F8" s="52" t="n">
        <f aca="false">IF(Ayarlar!$B$5+2&lt;=EOMONTH(Ayarlar!$B$5,0),Ayarlar!$B$5+2,"")</f>
        <v>46329</v>
      </c>
      <c r="G8" s="52" t="n">
        <f aca="false">IF(Ayarlar!$B$5+3&lt;=EOMONTH(Ayarlar!$B$5,0),Ayarlar!$B$5+3,"")</f>
        <v>46330</v>
      </c>
      <c r="H8" s="52" t="n">
        <f aca="false">IF(Ayarlar!$B$5+4&lt;=EOMONTH(Ayarlar!$B$5,0),Ayarlar!$B$5+4,"")</f>
        <v>46331</v>
      </c>
      <c r="I8" s="52" t="n">
        <f aca="false">IF(Ayarlar!$B$5+5&lt;=EOMONTH(Ayarlar!$B$5,0),Ayarlar!$B$5+5,"")</f>
        <v>46332</v>
      </c>
      <c r="J8" s="52" t="n">
        <f aca="false">IF(Ayarlar!$B$5+6&lt;=EOMONTH(Ayarlar!$B$5,0),Ayarlar!$B$5+6,"")</f>
        <v>46333</v>
      </c>
      <c r="K8" s="52" t="n">
        <f aca="false">IF(Ayarlar!$B$5+7&lt;=EOMONTH(Ayarlar!$B$5,0),Ayarlar!$B$5+7,"")</f>
        <v>46334</v>
      </c>
      <c r="L8" s="52" t="n">
        <f aca="false">IF(Ayarlar!$B$5+8&lt;=EOMONTH(Ayarlar!$B$5,0),Ayarlar!$B$5+8,"")</f>
        <v>46335</v>
      </c>
      <c r="M8" s="52" t="n">
        <f aca="false">IF(Ayarlar!$B$5+9&lt;=EOMONTH(Ayarlar!$B$5,0),Ayarlar!$B$5+9,"")</f>
        <v>46336</v>
      </c>
      <c r="N8" s="52" t="n">
        <f aca="false">IF(Ayarlar!$B$5+10&lt;=EOMONTH(Ayarlar!$B$5,0),Ayarlar!$B$5+10,"")</f>
        <v>46337</v>
      </c>
      <c r="O8" s="52" t="n">
        <f aca="false">IF(Ayarlar!$B$5+11&lt;=EOMONTH(Ayarlar!$B$5,0),Ayarlar!$B$5+11,"")</f>
        <v>46338</v>
      </c>
      <c r="P8" s="52" t="n">
        <f aca="false">IF(Ayarlar!$B$5+12&lt;=EOMONTH(Ayarlar!$B$5,0),Ayarlar!$B$5+12,"")</f>
        <v>46339</v>
      </c>
      <c r="Q8" s="52" t="n">
        <f aca="false">IF(Ayarlar!$B$5+13&lt;=EOMONTH(Ayarlar!$B$5,0),Ayarlar!$B$5+13,"")</f>
        <v>46340</v>
      </c>
      <c r="R8" s="52" t="n">
        <f aca="false">IF(Ayarlar!$B$5+14&lt;=EOMONTH(Ayarlar!$B$5,0),Ayarlar!$B$5+14,"")</f>
        <v>46341</v>
      </c>
      <c r="S8" s="52" t="n">
        <f aca="false">IF(Ayarlar!$B$5+15&lt;=EOMONTH(Ayarlar!$B$5,0),Ayarlar!$B$5+15,"")</f>
        <v>46342</v>
      </c>
      <c r="T8" s="52" t="n">
        <f aca="false">IF(Ayarlar!$B$5+16&lt;=EOMONTH(Ayarlar!$B$5,0),Ayarlar!$B$5+16,"")</f>
        <v>46343</v>
      </c>
      <c r="U8" s="52" t="n">
        <f aca="false">IF(Ayarlar!$B$5+17&lt;=EOMONTH(Ayarlar!$B$5,0),Ayarlar!$B$5+17,"")</f>
        <v>46344</v>
      </c>
      <c r="V8" s="52" t="n">
        <f aca="false">IF(Ayarlar!$B$5+18&lt;=EOMONTH(Ayarlar!$B$5,0),Ayarlar!$B$5+18,"")</f>
        <v>46345</v>
      </c>
      <c r="W8" s="52" t="n">
        <f aca="false">IF(Ayarlar!$B$5+19&lt;=EOMONTH(Ayarlar!$B$5,0),Ayarlar!$B$5+19,"")</f>
        <v>46346</v>
      </c>
      <c r="X8" s="52" t="n">
        <f aca="false">IF(Ayarlar!$B$5+20&lt;=EOMONTH(Ayarlar!$B$5,0),Ayarlar!$B$5+20,"")</f>
        <v>46347</v>
      </c>
      <c r="Y8" s="52" t="n">
        <f aca="false">IF(Ayarlar!$B$5+21&lt;=EOMONTH(Ayarlar!$B$5,0),Ayarlar!$B$5+21,"")</f>
        <v>46348</v>
      </c>
      <c r="Z8" s="52" t="n">
        <f aca="false">IF(Ayarlar!$B$5+22&lt;=EOMONTH(Ayarlar!$B$5,0),Ayarlar!$B$5+22,"")</f>
        <v>46349</v>
      </c>
      <c r="AA8" s="52" t="n">
        <f aca="false">IF(Ayarlar!$B$5+23&lt;=EOMONTH(Ayarlar!$B$5,0),Ayarlar!$B$5+23,"")</f>
        <v>46350</v>
      </c>
      <c r="AB8" s="52" t="n">
        <f aca="false">IF(Ayarlar!$B$5+24&lt;=EOMONTH(Ayarlar!$B$5,0),Ayarlar!$B$5+24,"")</f>
        <v>46351</v>
      </c>
      <c r="AC8" s="52" t="n">
        <f aca="false">IF(Ayarlar!$B$5+25&lt;=EOMONTH(Ayarlar!$B$5,0),Ayarlar!$B$5+25,"")</f>
        <v>46352</v>
      </c>
      <c r="AD8" s="52" t="n">
        <f aca="false">IF(Ayarlar!$B$5+26&lt;=EOMONTH(Ayarlar!$B$5,0),Ayarlar!$B$5+26,"")</f>
        <v>46353</v>
      </c>
      <c r="AE8" s="52" t="n">
        <f aca="false">IF(Ayarlar!$B$5+27&lt;=EOMONTH(Ayarlar!$B$5,0),Ayarlar!$B$5+27,"")</f>
        <v>46354</v>
      </c>
      <c r="AF8" s="52" t="n">
        <f aca="false">IF(Ayarlar!$B$5+28&lt;=EOMONTH(Ayarlar!$B$5,0),Ayarlar!$B$5+28,"")</f>
        <v>46355</v>
      </c>
      <c r="AG8" s="52" t="n">
        <f aca="false">IF(Ayarlar!$B$5+29&lt;=EOMONTH(Ayarlar!$B$5,0),Ayarlar!$B$5+29,"")</f>
        <v>46356</v>
      </c>
      <c r="AH8" s="52" t="str">
        <f aca="false">IF(Ayarlar!$B$5+30&lt;=EOMONTH(Ayarlar!$B$5,0),Ayarlar!$B$5+30,"")</f>
        <v/>
      </c>
      <c r="AI8" s="51"/>
      <c r="AJ8" s="51"/>
      <c r="AK8" s="51"/>
      <c r="AL8" s="51"/>
      <c r="AM8" s="51"/>
      <c r="AN8" s="51"/>
      <c r="AO8" s="51"/>
      <c r="AP8" s="51"/>
    </row>
    <row r="9" customFormat="false" ht="15" hidden="false" customHeight="false" outlineLevel="0" collapsed="false">
      <c r="A9" s="51"/>
      <c r="B9" s="51"/>
      <c r="C9" s="51"/>
      <c r="D9" s="53" t="str">
        <f aca="false">IF(D8="","",CHOOSE(WEEKDAY(D8,2),"Pzt","Sal","Çar","Per","Cum","Cmt","Paz"))</f>
        <v>Paz</v>
      </c>
      <c r="E9" s="53" t="str">
        <f aca="false">IF(E8="","",CHOOSE(WEEKDAY(E8,2),"Pzt","Sal","Çar","Per","Cum","Cmt","Paz"))</f>
        <v>Pzt</v>
      </c>
      <c r="F9" s="53" t="str">
        <f aca="false">IF(F8="","",CHOOSE(WEEKDAY(F8,2),"Pzt","Sal","Çar","Per","Cum","Cmt","Paz"))</f>
        <v>Sal</v>
      </c>
      <c r="G9" s="53" t="str">
        <f aca="false">IF(G8="","",CHOOSE(WEEKDAY(G8,2),"Pzt","Sal","Çar","Per","Cum","Cmt","Paz"))</f>
        <v>Çar</v>
      </c>
      <c r="H9" s="53" t="str">
        <f aca="false">IF(H8="","",CHOOSE(WEEKDAY(H8,2),"Pzt","Sal","Çar","Per","Cum","Cmt","Paz"))</f>
        <v>Per</v>
      </c>
      <c r="I9" s="53" t="str">
        <f aca="false">IF(I8="","",CHOOSE(WEEKDAY(I8,2),"Pzt","Sal","Çar","Per","Cum","Cmt","Paz"))</f>
        <v>Cum</v>
      </c>
      <c r="J9" s="53" t="str">
        <f aca="false">IF(J8="","",CHOOSE(WEEKDAY(J8,2),"Pzt","Sal","Çar","Per","Cum","Cmt","Paz"))</f>
        <v>Cmt</v>
      </c>
      <c r="K9" s="53" t="str">
        <f aca="false">IF(K8="","",CHOOSE(WEEKDAY(K8,2),"Pzt","Sal","Çar","Per","Cum","Cmt","Paz"))</f>
        <v>Paz</v>
      </c>
      <c r="L9" s="53" t="str">
        <f aca="false">IF(L8="","",CHOOSE(WEEKDAY(L8,2),"Pzt","Sal","Çar","Per","Cum","Cmt","Paz"))</f>
        <v>Pzt</v>
      </c>
      <c r="M9" s="53" t="str">
        <f aca="false">IF(M8="","",CHOOSE(WEEKDAY(M8,2),"Pzt","Sal","Çar","Per","Cum","Cmt","Paz"))</f>
        <v>Sal</v>
      </c>
      <c r="N9" s="53" t="str">
        <f aca="false">IF(N8="","",CHOOSE(WEEKDAY(N8,2),"Pzt","Sal","Çar","Per","Cum","Cmt","Paz"))</f>
        <v>Çar</v>
      </c>
      <c r="O9" s="53" t="str">
        <f aca="false">IF(O8="","",CHOOSE(WEEKDAY(O8,2),"Pzt","Sal","Çar","Per","Cum","Cmt","Paz"))</f>
        <v>Per</v>
      </c>
      <c r="P9" s="53" t="str">
        <f aca="false">IF(P8="","",CHOOSE(WEEKDAY(P8,2),"Pzt","Sal","Çar","Per","Cum","Cmt","Paz"))</f>
        <v>Cum</v>
      </c>
      <c r="Q9" s="53" t="str">
        <f aca="false">IF(Q8="","",CHOOSE(WEEKDAY(Q8,2),"Pzt","Sal","Çar","Per","Cum","Cmt","Paz"))</f>
        <v>Cmt</v>
      </c>
      <c r="R9" s="53" t="str">
        <f aca="false">IF(R8="","",CHOOSE(WEEKDAY(R8,2),"Pzt","Sal","Çar","Per","Cum","Cmt","Paz"))</f>
        <v>Paz</v>
      </c>
      <c r="S9" s="53" t="str">
        <f aca="false">IF(S8="","",CHOOSE(WEEKDAY(S8,2),"Pzt","Sal","Çar","Per","Cum","Cmt","Paz"))</f>
        <v>Pzt</v>
      </c>
      <c r="T9" s="53" t="str">
        <f aca="false">IF(T8="","",CHOOSE(WEEKDAY(T8,2),"Pzt","Sal","Çar","Per","Cum","Cmt","Paz"))</f>
        <v>Sal</v>
      </c>
      <c r="U9" s="53" t="str">
        <f aca="false">IF(U8="","",CHOOSE(WEEKDAY(U8,2),"Pzt","Sal","Çar","Per","Cum","Cmt","Paz"))</f>
        <v>Çar</v>
      </c>
      <c r="V9" s="53" t="str">
        <f aca="false">IF(V8="","",CHOOSE(WEEKDAY(V8,2),"Pzt","Sal","Çar","Per","Cum","Cmt","Paz"))</f>
        <v>Per</v>
      </c>
      <c r="W9" s="53" t="str">
        <f aca="false">IF(W8="","",CHOOSE(WEEKDAY(W8,2),"Pzt","Sal","Çar","Per","Cum","Cmt","Paz"))</f>
        <v>Cum</v>
      </c>
      <c r="X9" s="53" t="str">
        <f aca="false">IF(X8="","",CHOOSE(WEEKDAY(X8,2),"Pzt","Sal","Çar","Per","Cum","Cmt","Paz"))</f>
        <v>Cmt</v>
      </c>
      <c r="Y9" s="53" t="str">
        <f aca="false">IF(Y8="","",CHOOSE(WEEKDAY(Y8,2),"Pzt","Sal","Çar","Per","Cum","Cmt","Paz"))</f>
        <v>Paz</v>
      </c>
      <c r="Z9" s="53" t="str">
        <f aca="false">IF(Z8="","",CHOOSE(WEEKDAY(Z8,2),"Pzt","Sal","Çar","Per","Cum","Cmt","Paz"))</f>
        <v>Pzt</v>
      </c>
      <c r="AA9" s="53" t="str">
        <f aca="false">IF(AA8="","",CHOOSE(WEEKDAY(AA8,2),"Pzt","Sal","Çar","Per","Cum","Cmt","Paz"))</f>
        <v>Sal</v>
      </c>
      <c r="AB9" s="53" t="str">
        <f aca="false">IF(AB8="","",CHOOSE(WEEKDAY(AB8,2),"Pzt","Sal","Çar","Per","Cum","Cmt","Paz"))</f>
        <v>Çar</v>
      </c>
      <c r="AC9" s="53" t="str">
        <f aca="false">IF(AC8="","",CHOOSE(WEEKDAY(AC8,2),"Pzt","Sal","Çar","Per","Cum","Cmt","Paz"))</f>
        <v>Per</v>
      </c>
      <c r="AD9" s="53" t="str">
        <f aca="false">IF(AD8="","",CHOOSE(WEEKDAY(AD8,2),"Pzt","Sal","Çar","Per","Cum","Cmt","Paz"))</f>
        <v>Cum</v>
      </c>
      <c r="AE9" s="53" t="str">
        <f aca="false">IF(AE8="","",CHOOSE(WEEKDAY(AE8,2),"Pzt","Sal","Çar","Per","Cum","Cmt","Paz"))</f>
        <v>Cmt</v>
      </c>
      <c r="AF9" s="53" t="str">
        <f aca="false">IF(AF8="","",CHOOSE(WEEKDAY(AF8,2),"Pzt","Sal","Çar","Per","Cum","Cmt","Paz"))</f>
        <v>Paz</v>
      </c>
      <c r="AG9" s="53" t="str">
        <f aca="false">IF(AG8="","",CHOOSE(WEEKDAY(AG8,2),"Pzt","Sal","Çar","Per","Cum","Cmt","Paz"))</f>
        <v>Pzt</v>
      </c>
      <c r="AH9" s="53" t="str">
        <f aca="false">IF(AH8="","",CHOOSE(WEEKDAY(AH8,2),"Pzt","Sal","Çar","Per","Cum","Cmt","Paz"))</f>
        <v/>
      </c>
      <c r="AI9" s="51"/>
      <c r="AJ9" s="51"/>
      <c r="AK9" s="51"/>
      <c r="AL9" s="51"/>
      <c r="AM9" s="51"/>
      <c r="AN9" s="51"/>
      <c r="AO9" s="51"/>
      <c r="AP9" s="51"/>
    </row>
    <row r="10" customFormat="false" ht="33.75" hidden="false" customHeight="true" outlineLevel="0" collapsed="false">
      <c r="A10" s="37" t="s">
        <v>79</v>
      </c>
      <c r="B10" s="37" t="s">
        <v>61</v>
      </c>
      <c r="C10" s="37" t="s">
        <v>80</v>
      </c>
      <c r="D10" s="37" t="n">
        <v>1</v>
      </c>
      <c r="E10" s="37" t="n">
        <v>2</v>
      </c>
      <c r="F10" s="37" t="n">
        <v>3</v>
      </c>
      <c r="G10" s="37" t="n">
        <v>4</v>
      </c>
      <c r="H10" s="37" t="n">
        <v>5</v>
      </c>
      <c r="I10" s="37" t="n">
        <v>6</v>
      </c>
      <c r="J10" s="37" t="n">
        <v>7</v>
      </c>
      <c r="K10" s="37" t="n">
        <v>8</v>
      </c>
      <c r="L10" s="37" t="n">
        <v>9</v>
      </c>
      <c r="M10" s="37" t="n">
        <v>10</v>
      </c>
      <c r="N10" s="37" t="n">
        <v>11</v>
      </c>
      <c r="O10" s="37" t="n">
        <v>12</v>
      </c>
      <c r="P10" s="37" t="n">
        <v>13</v>
      </c>
      <c r="Q10" s="37" t="n">
        <v>14</v>
      </c>
      <c r="R10" s="37" t="n">
        <v>15</v>
      </c>
      <c r="S10" s="37" t="n">
        <v>16</v>
      </c>
      <c r="T10" s="37" t="n">
        <v>17</v>
      </c>
      <c r="U10" s="37" t="n">
        <v>18</v>
      </c>
      <c r="V10" s="37" t="n">
        <v>19</v>
      </c>
      <c r="W10" s="37" t="n">
        <v>20</v>
      </c>
      <c r="X10" s="37" t="n">
        <v>21</v>
      </c>
      <c r="Y10" s="37" t="n">
        <v>22</v>
      </c>
      <c r="Z10" s="37" t="n">
        <v>23</v>
      </c>
      <c r="AA10" s="37" t="n">
        <v>24</v>
      </c>
      <c r="AB10" s="37" t="n">
        <v>25</v>
      </c>
      <c r="AC10" s="37" t="n">
        <v>26</v>
      </c>
      <c r="AD10" s="37" t="n">
        <v>27</v>
      </c>
      <c r="AE10" s="37" t="n">
        <v>28</v>
      </c>
      <c r="AF10" s="37" t="n">
        <v>29</v>
      </c>
      <c r="AG10" s="37" t="n">
        <v>30</v>
      </c>
      <c r="AH10" s="37" t="n">
        <v>31</v>
      </c>
      <c r="AI10" s="54" t="s">
        <v>67</v>
      </c>
      <c r="AJ10" s="54" t="s">
        <v>68</v>
      </c>
      <c r="AK10" s="54" t="s">
        <v>69</v>
      </c>
      <c r="AL10" s="54" t="s">
        <v>81</v>
      </c>
      <c r="AM10" s="54" t="s">
        <v>82</v>
      </c>
      <c r="AN10" s="54" t="s">
        <v>83</v>
      </c>
      <c r="AO10" s="54" t="s">
        <v>84</v>
      </c>
      <c r="AP10" s="54" t="s">
        <v>64</v>
      </c>
    </row>
    <row r="11" customFormat="false" ht="15" hidden="false" customHeight="false" outlineLevel="0" collapsed="false">
      <c r="A11" s="55" t="s">
        <v>85</v>
      </c>
      <c r="B11" s="56" t="s">
        <v>86</v>
      </c>
      <c r="C11" s="56" t="s">
        <v>87</v>
      </c>
      <c r="D11" s="55" t="s">
        <v>63</v>
      </c>
      <c r="E11" s="55" t="s">
        <v>67</v>
      </c>
      <c r="F11" s="55" t="s">
        <v>67</v>
      </c>
      <c r="G11" s="55" t="s">
        <v>88</v>
      </c>
      <c r="H11" s="55" t="s">
        <v>67</v>
      </c>
      <c r="I11" s="55" t="s">
        <v>67</v>
      </c>
      <c r="J11" s="55" t="s">
        <v>68</v>
      </c>
      <c r="K11" s="55" t="s">
        <v>63</v>
      </c>
      <c r="L11" s="55" t="s">
        <v>68</v>
      </c>
      <c r="M11" s="55" t="s">
        <v>68</v>
      </c>
      <c r="N11" s="55" t="s">
        <v>68</v>
      </c>
      <c r="O11" s="55" t="s">
        <v>88</v>
      </c>
      <c r="P11" s="55" t="s">
        <v>68</v>
      </c>
      <c r="Q11" s="55" t="s">
        <v>69</v>
      </c>
      <c r="R11" s="55" t="s">
        <v>63</v>
      </c>
      <c r="S11" s="55" t="s">
        <v>69</v>
      </c>
      <c r="T11" s="55" t="s">
        <v>69</v>
      </c>
      <c r="U11" s="55" t="s">
        <v>69</v>
      </c>
      <c r="V11" s="55" t="s">
        <v>69</v>
      </c>
      <c r="W11" s="55" t="s">
        <v>69</v>
      </c>
      <c r="X11" s="55" t="s">
        <v>67</v>
      </c>
      <c r="Y11" s="55" t="s">
        <v>63</v>
      </c>
      <c r="Z11" s="55" t="s">
        <v>67</v>
      </c>
      <c r="AA11" s="55" t="s">
        <v>67</v>
      </c>
      <c r="AB11" s="55" t="s">
        <v>67</v>
      </c>
      <c r="AC11" s="55" t="s">
        <v>67</v>
      </c>
      <c r="AD11" s="55" t="s">
        <v>67</v>
      </c>
      <c r="AE11" s="55" t="s">
        <v>68</v>
      </c>
      <c r="AF11" s="55" t="s">
        <v>63</v>
      </c>
      <c r="AG11" s="55" t="s">
        <v>68</v>
      </c>
      <c r="AH11" s="55"/>
      <c r="AI11" s="57" t="n">
        <f aca="false">COUNTIF(D11:AH11,"S1")</f>
        <v>10</v>
      </c>
      <c r="AJ11" s="57" t="n">
        <f aca="false">COUNTIF(D11:AH11,"S2")</f>
        <v>7</v>
      </c>
      <c r="AK11" s="57" t="n">
        <f aca="false">COUNTIF(D11:AH11,"S3")</f>
        <v>6</v>
      </c>
      <c r="AL11" s="58" t="n">
        <f aca="false">SUM(AI11:AK11)+COUNTIF(D11:AH11,"E")</f>
        <v>23</v>
      </c>
      <c r="AM11" s="57" t="n">
        <f aca="false">COUNTIF(D11:AH11,"Yİ")+COUNTIF(D11:AH11,"R")+COUNTIF(D11:AH11,"Üİ")+COUNTIF(D11:AH11,"Mİ")</f>
        <v>2</v>
      </c>
      <c r="AN11" s="57" t="n">
        <f aca="false">COUNTIF(D11:AH11,"HT")</f>
        <v>5</v>
      </c>
      <c r="AO11" s="58" t="n">
        <f aca="false">Hesap!AH2</f>
        <v>6</v>
      </c>
      <c r="AP11" s="59" t="str">
        <f aca="false">IF(AO11&gt;6,"7+ gün ardışık",IF(AN11&lt;4,"HT eksik",IF(Hesap!CD2&gt;7,"Gece &gt; 1 hafta","")))</f>
        <v/>
      </c>
      <c r="AR11" s="60"/>
      <c r="AS11" s="61" t="s">
        <v>89</v>
      </c>
    </row>
    <row r="12" customFormat="false" ht="15" hidden="false" customHeight="false" outlineLevel="0" collapsed="false">
      <c r="A12" s="55" t="s">
        <v>90</v>
      </c>
      <c r="B12" s="56" t="s">
        <v>91</v>
      </c>
      <c r="C12" s="56" t="s">
        <v>87</v>
      </c>
      <c r="D12" s="55" t="s">
        <v>63</v>
      </c>
      <c r="E12" s="55" t="s">
        <v>68</v>
      </c>
      <c r="F12" s="55" t="s">
        <v>68</v>
      </c>
      <c r="G12" s="55" t="s">
        <v>68</v>
      </c>
      <c r="H12" s="55" t="s">
        <v>68</v>
      </c>
      <c r="I12" s="55" t="s">
        <v>68</v>
      </c>
      <c r="J12" s="55" t="s">
        <v>69</v>
      </c>
      <c r="K12" s="55" t="s">
        <v>63</v>
      </c>
      <c r="L12" s="55" t="s">
        <v>69</v>
      </c>
      <c r="M12" s="55" t="s">
        <v>69</v>
      </c>
      <c r="N12" s="55" t="s">
        <v>69</v>
      </c>
      <c r="O12" s="55" t="s">
        <v>69</v>
      </c>
      <c r="P12" s="55" t="s">
        <v>69</v>
      </c>
      <c r="Q12" s="55" t="s">
        <v>67</v>
      </c>
      <c r="R12" s="55" t="s">
        <v>63</v>
      </c>
      <c r="S12" s="55" t="s">
        <v>67</v>
      </c>
      <c r="T12" s="55" t="s">
        <v>67</v>
      </c>
      <c r="U12" s="55" t="s">
        <v>88</v>
      </c>
      <c r="V12" s="55" t="s">
        <v>67</v>
      </c>
      <c r="W12" s="55" t="s">
        <v>67</v>
      </c>
      <c r="X12" s="55" t="s">
        <v>68</v>
      </c>
      <c r="Y12" s="55" t="s">
        <v>63</v>
      </c>
      <c r="Z12" s="55" t="s">
        <v>68</v>
      </c>
      <c r="AA12" s="55" t="s">
        <v>88</v>
      </c>
      <c r="AB12" s="55" t="s">
        <v>68</v>
      </c>
      <c r="AC12" s="55" t="s">
        <v>68</v>
      </c>
      <c r="AD12" s="55" t="s">
        <v>68</v>
      </c>
      <c r="AE12" s="55" t="s">
        <v>69</v>
      </c>
      <c r="AF12" s="55" t="s">
        <v>63</v>
      </c>
      <c r="AG12" s="55" t="s">
        <v>69</v>
      </c>
      <c r="AH12" s="55"/>
      <c r="AI12" s="57" t="n">
        <f aca="false">COUNTIF(D12:AH12,"S1")</f>
        <v>5</v>
      </c>
      <c r="AJ12" s="57" t="n">
        <f aca="false">COUNTIF(D12:AH12,"S2")</f>
        <v>10</v>
      </c>
      <c r="AK12" s="57" t="n">
        <f aca="false">COUNTIF(D12:AH12,"S3")</f>
        <v>8</v>
      </c>
      <c r="AL12" s="58" t="n">
        <f aca="false">SUM(AI12:AK12)+COUNTIF(D12:AH12,"E")</f>
        <v>23</v>
      </c>
      <c r="AM12" s="57" t="n">
        <f aca="false">COUNTIF(D12:AH12,"Yİ")+COUNTIF(D12:AH12,"R")+COUNTIF(D12:AH12,"Üİ")+COUNTIF(D12:AH12,"Mİ")</f>
        <v>2</v>
      </c>
      <c r="AN12" s="57" t="n">
        <f aca="false">COUNTIF(D12:AH12,"HT")</f>
        <v>5</v>
      </c>
      <c r="AO12" s="58" t="n">
        <f aca="false">Hesap!AH3</f>
        <v>6</v>
      </c>
      <c r="AP12" s="59" t="str">
        <f aca="false">IF(AO12&gt;6,"7+ gün ardışık",IF(AN12&lt;4,"HT eksik",IF(Hesap!CD3&gt;7,"Gece &gt; 1 hafta","")))</f>
        <v/>
      </c>
      <c r="AR12" s="16"/>
      <c r="AS12" s="61" t="s">
        <v>92</v>
      </c>
    </row>
    <row r="13" customFormat="false" ht="15" hidden="false" customHeight="false" outlineLevel="0" collapsed="false">
      <c r="A13" s="55" t="s">
        <v>93</v>
      </c>
      <c r="B13" s="56" t="s">
        <v>94</v>
      </c>
      <c r="C13" s="56" t="s">
        <v>87</v>
      </c>
      <c r="D13" s="55" t="s">
        <v>63</v>
      </c>
      <c r="E13" s="55" t="s">
        <v>69</v>
      </c>
      <c r="F13" s="55" t="s">
        <v>69</v>
      </c>
      <c r="G13" s="55" t="s">
        <v>69</v>
      </c>
      <c r="H13" s="55" t="s">
        <v>69</v>
      </c>
      <c r="I13" s="55" t="s">
        <v>69</v>
      </c>
      <c r="J13" s="55" t="s">
        <v>67</v>
      </c>
      <c r="K13" s="55" t="s">
        <v>63</v>
      </c>
      <c r="L13" s="55" t="s">
        <v>67</v>
      </c>
      <c r="M13" s="55" t="s">
        <v>67</v>
      </c>
      <c r="N13" s="55" t="s">
        <v>67</v>
      </c>
      <c r="O13" s="55" t="s">
        <v>67</v>
      </c>
      <c r="P13" s="55" t="s">
        <v>67</v>
      </c>
      <c r="Q13" s="55" t="s">
        <v>68</v>
      </c>
      <c r="R13" s="55" t="s">
        <v>63</v>
      </c>
      <c r="S13" s="55" t="s">
        <v>68</v>
      </c>
      <c r="T13" s="55" t="s">
        <v>68</v>
      </c>
      <c r="U13" s="55" t="s">
        <v>88</v>
      </c>
      <c r="V13" s="55" t="s">
        <v>68</v>
      </c>
      <c r="W13" s="55" t="s">
        <v>68</v>
      </c>
      <c r="X13" s="55" t="s">
        <v>69</v>
      </c>
      <c r="Y13" s="55" t="s">
        <v>63</v>
      </c>
      <c r="Z13" s="55" t="s">
        <v>69</v>
      </c>
      <c r="AA13" s="55" t="s">
        <v>69</v>
      </c>
      <c r="AB13" s="55" t="s">
        <v>69</v>
      </c>
      <c r="AC13" s="55" t="s">
        <v>69</v>
      </c>
      <c r="AD13" s="55" t="s">
        <v>69</v>
      </c>
      <c r="AE13" s="55" t="s">
        <v>95</v>
      </c>
      <c r="AF13" s="55" t="s">
        <v>63</v>
      </c>
      <c r="AG13" s="55" t="s">
        <v>67</v>
      </c>
      <c r="AH13" s="55"/>
      <c r="AI13" s="57" t="n">
        <f aca="false">COUNTIF(D13:AH13,"S1")</f>
        <v>7</v>
      </c>
      <c r="AJ13" s="57" t="n">
        <f aca="false">COUNTIF(D13:AH13,"S2")</f>
        <v>5</v>
      </c>
      <c r="AK13" s="57" t="n">
        <f aca="false">COUNTIF(D13:AH13,"S3")</f>
        <v>11</v>
      </c>
      <c r="AL13" s="58" t="n">
        <f aca="false">SUM(AI13:AK13)+COUNTIF(D13:AH13,"E")</f>
        <v>23</v>
      </c>
      <c r="AM13" s="57" t="n">
        <f aca="false">COUNTIF(D13:AH13,"Yİ")+COUNTIF(D13:AH13,"R")+COUNTIF(D13:AH13,"Üİ")+COUNTIF(D13:AH13,"Mİ")</f>
        <v>2</v>
      </c>
      <c r="AN13" s="57" t="n">
        <f aca="false">COUNTIF(D13:AH13,"HT")</f>
        <v>5</v>
      </c>
      <c r="AO13" s="58" t="n">
        <f aca="false">Hesap!AH4</f>
        <v>6</v>
      </c>
      <c r="AP13" s="59" t="str">
        <f aca="false">IF(AO13&gt;6,"7+ gün ardışık",IF(AN13&lt;4,"HT eksik",IF(Hesap!CD4&gt;7,"Gece &gt; 1 hafta","")))</f>
        <v/>
      </c>
      <c r="AR13" s="62"/>
      <c r="AS13" s="61" t="s">
        <v>96</v>
      </c>
    </row>
    <row r="14" customFormat="false" ht="15" hidden="false" customHeight="false" outlineLevel="0" collapsed="false">
      <c r="A14" s="55" t="s">
        <v>97</v>
      </c>
      <c r="B14" s="56" t="s">
        <v>98</v>
      </c>
      <c r="C14" s="56" t="s">
        <v>87</v>
      </c>
      <c r="D14" s="55" t="s">
        <v>63</v>
      </c>
      <c r="E14" s="55" t="s">
        <v>67</v>
      </c>
      <c r="F14" s="55" t="s">
        <v>67</v>
      </c>
      <c r="G14" s="55" t="s">
        <v>67</v>
      </c>
      <c r="H14" s="55" t="s">
        <v>67</v>
      </c>
      <c r="I14" s="55" t="s">
        <v>67</v>
      </c>
      <c r="J14" s="55" t="s">
        <v>68</v>
      </c>
      <c r="K14" s="55" t="s">
        <v>63</v>
      </c>
      <c r="L14" s="55" t="s">
        <v>95</v>
      </c>
      <c r="M14" s="55" t="s">
        <v>68</v>
      </c>
      <c r="N14" s="55" t="s">
        <v>68</v>
      </c>
      <c r="O14" s="55" t="s">
        <v>68</v>
      </c>
      <c r="P14" s="55" t="s">
        <v>88</v>
      </c>
      <c r="Q14" s="55" t="s">
        <v>69</v>
      </c>
      <c r="R14" s="55" t="s">
        <v>63</v>
      </c>
      <c r="S14" s="55" t="s">
        <v>69</v>
      </c>
      <c r="T14" s="55" t="s">
        <v>69</v>
      </c>
      <c r="U14" s="55" t="s">
        <v>69</v>
      </c>
      <c r="V14" s="55" t="s">
        <v>69</v>
      </c>
      <c r="W14" s="55" t="s">
        <v>69</v>
      </c>
      <c r="X14" s="55" t="s">
        <v>67</v>
      </c>
      <c r="Y14" s="55" t="s">
        <v>63</v>
      </c>
      <c r="Z14" s="55" t="s">
        <v>67</v>
      </c>
      <c r="AA14" s="55" t="s">
        <v>67</v>
      </c>
      <c r="AB14" s="55" t="s">
        <v>67</v>
      </c>
      <c r="AC14" s="55" t="s">
        <v>67</v>
      </c>
      <c r="AD14" s="55" t="s">
        <v>67</v>
      </c>
      <c r="AE14" s="55" t="s">
        <v>68</v>
      </c>
      <c r="AF14" s="55" t="s">
        <v>63</v>
      </c>
      <c r="AG14" s="55" t="s">
        <v>68</v>
      </c>
      <c r="AH14" s="55"/>
      <c r="AI14" s="57" t="n">
        <f aca="false">COUNTIF(D14:AH14,"S1")</f>
        <v>11</v>
      </c>
      <c r="AJ14" s="57" t="n">
        <f aca="false">COUNTIF(D14:AH14,"S2")</f>
        <v>6</v>
      </c>
      <c r="AK14" s="57" t="n">
        <f aca="false">COUNTIF(D14:AH14,"S3")</f>
        <v>6</v>
      </c>
      <c r="AL14" s="58" t="n">
        <f aca="false">SUM(AI14:AK14)+COUNTIF(D14:AH14,"E")</f>
        <v>23</v>
      </c>
      <c r="AM14" s="57" t="n">
        <f aca="false">COUNTIF(D14:AH14,"Yİ")+COUNTIF(D14:AH14,"R")+COUNTIF(D14:AH14,"Üİ")+COUNTIF(D14:AH14,"Mİ")</f>
        <v>2</v>
      </c>
      <c r="AN14" s="57" t="n">
        <f aca="false">COUNTIF(D14:AH14,"HT")</f>
        <v>5</v>
      </c>
      <c r="AO14" s="58" t="n">
        <f aca="false">Hesap!AH5</f>
        <v>6</v>
      </c>
      <c r="AP14" s="59" t="str">
        <f aca="false">IF(AO14&gt;6,"7+ gün ardışık",IF(AN14&lt;4,"HT eksik",IF(Hesap!CD5&gt;7,"Gece &gt; 1 hafta","")))</f>
        <v/>
      </c>
      <c r="AR14" s="63"/>
      <c r="AS14" s="61" t="s">
        <v>99</v>
      </c>
    </row>
    <row r="15" customFormat="false" ht="15" hidden="false" customHeight="false" outlineLevel="0" collapsed="false">
      <c r="A15" s="55" t="s">
        <v>100</v>
      </c>
      <c r="B15" s="56" t="s">
        <v>101</v>
      </c>
      <c r="C15" s="56" t="s">
        <v>87</v>
      </c>
      <c r="D15" s="55" t="s">
        <v>63</v>
      </c>
      <c r="E15" s="55" t="s">
        <v>68</v>
      </c>
      <c r="F15" s="55" t="s">
        <v>68</v>
      </c>
      <c r="G15" s="55" t="s">
        <v>68</v>
      </c>
      <c r="H15" s="55" t="s">
        <v>68</v>
      </c>
      <c r="I15" s="55" t="s">
        <v>68</v>
      </c>
      <c r="J15" s="55" t="s">
        <v>95</v>
      </c>
      <c r="K15" s="55" t="s">
        <v>63</v>
      </c>
      <c r="L15" s="55" t="s">
        <v>69</v>
      </c>
      <c r="M15" s="55" t="s">
        <v>69</v>
      </c>
      <c r="N15" s="55" t="s">
        <v>69</v>
      </c>
      <c r="O15" s="55" t="s">
        <v>69</v>
      </c>
      <c r="P15" s="55" t="s">
        <v>69</v>
      </c>
      <c r="Q15" s="55" t="s">
        <v>67</v>
      </c>
      <c r="R15" s="55" t="s">
        <v>63</v>
      </c>
      <c r="S15" s="55" t="s">
        <v>67</v>
      </c>
      <c r="T15" s="55" t="s">
        <v>67</v>
      </c>
      <c r="U15" s="55" t="s">
        <v>67</v>
      </c>
      <c r="V15" s="55" t="s">
        <v>67</v>
      </c>
      <c r="W15" s="55" t="s">
        <v>67</v>
      </c>
      <c r="X15" s="55" t="s">
        <v>68</v>
      </c>
      <c r="Y15" s="55" t="s">
        <v>63</v>
      </c>
      <c r="Z15" s="55" t="s">
        <v>68</v>
      </c>
      <c r="AA15" s="55" t="s">
        <v>68</v>
      </c>
      <c r="AB15" s="55" t="s">
        <v>68</v>
      </c>
      <c r="AC15" s="55" t="s">
        <v>68</v>
      </c>
      <c r="AD15" s="55" t="s">
        <v>68</v>
      </c>
      <c r="AE15" s="55" t="s">
        <v>69</v>
      </c>
      <c r="AF15" s="55" t="s">
        <v>63</v>
      </c>
      <c r="AG15" s="55" t="s">
        <v>69</v>
      </c>
      <c r="AH15" s="55"/>
      <c r="AI15" s="57" t="n">
        <f aca="false">COUNTIF(D15:AH15,"S1")</f>
        <v>6</v>
      </c>
      <c r="AJ15" s="57" t="n">
        <f aca="false">COUNTIF(D15:AH15,"S2")</f>
        <v>11</v>
      </c>
      <c r="AK15" s="57" t="n">
        <f aca="false">COUNTIF(D15:AH15,"S3")</f>
        <v>7</v>
      </c>
      <c r="AL15" s="58" t="n">
        <f aca="false">SUM(AI15:AK15)+COUNTIF(D15:AH15,"E")</f>
        <v>24</v>
      </c>
      <c r="AM15" s="57" t="n">
        <f aca="false">COUNTIF(D15:AH15,"Yİ")+COUNTIF(D15:AH15,"R")+COUNTIF(D15:AH15,"Üİ")+COUNTIF(D15:AH15,"Mİ")</f>
        <v>1</v>
      </c>
      <c r="AN15" s="57" t="n">
        <f aca="false">COUNTIF(D15:AH15,"HT")</f>
        <v>5</v>
      </c>
      <c r="AO15" s="58" t="n">
        <f aca="false">Hesap!AH6</f>
        <v>6</v>
      </c>
      <c r="AP15" s="59" t="str">
        <f aca="false">IF(AO15&gt;6,"7+ gün ardışık",IF(AN15&lt;4,"HT eksik",IF(Hesap!CD6&gt;7,"Gece &gt; 1 hafta","")))</f>
        <v/>
      </c>
      <c r="AR15" s="15"/>
      <c r="AS15" s="61" t="s">
        <v>102</v>
      </c>
    </row>
    <row r="16" customFormat="false" ht="15" hidden="false" customHeight="false" outlineLevel="0" collapsed="false">
      <c r="A16" s="55" t="s">
        <v>103</v>
      </c>
      <c r="B16" s="56" t="s">
        <v>104</v>
      </c>
      <c r="C16" s="56" t="s">
        <v>87</v>
      </c>
      <c r="D16" s="55" t="s">
        <v>63</v>
      </c>
      <c r="E16" s="55" t="s">
        <v>69</v>
      </c>
      <c r="F16" s="55" t="s">
        <v>69</v>
      </c>
      <c r="G16" s="55" t="s">
        <v>69</v>
      </c>
      <c r="H16" s="55" t="s">
        <v>69</v>
      </c>
      <c r="I16" s="55" t="s">
        <v>69</v>
      </c>
      <c r="J16" s="55" t="s">
        <v>88</v>
      </c>
      <c r="K16" s="55" t="s">
        <v>67</v>
      </c>
      <c r="L16" s="55" t="s">
        <v>67</v>
      </c>
      <c r="M16" s="55" t="s">
        <v>67</v>
      </c>
      <c r="N16" s="55" t="s">
        <v>67</v>
      </c>
      <c r="O16" s="55" t="s">
        <v>67</v>
      </c>
      <c r="P16" s="55" t="s">
        <v>67</v>
      </c>
      <c r="Q16" s="55" t="s">
        <v>67</v>
      </c>
      <c r="R16" s="55" t="s">
        <v>67</v>
      </c>
      <c r="S16" s="55" t="s">
        <v>67</v>
      </c>
      <c r="T16" s="55" t="s">
        <v>68</v>
      </c>
      <c r="U16" s="55" t="s">
        <v>68</v>
      </c>
      <c r="V16" s="55" t="s">
        <v>68</v>
      </c>
      <c r="W16" s="55" t="s">
        <v>68</v>
      </c>
      <c r="X16" s="55" t="s">
        <v>69</v>
      </c>
      <c r="Y16" s="55" t="s">
        <v>63</v>
      </c>
      <c r="Z16" s="55" t="s">
        <v>69</v>
      </c>
      <c r="AA16" s="55" t="s">
        <v>69</v>
      </c>
      <c r="AB16" s="55" t="s">
        <v>69</v>
      </c>
      <c r="AC16" s="55" t="s">
        <v>95</v>
      </c>
      <c r="AD16" s="55" t="s">
        <v>69</v>
      </c>
      <c r="AE16" s="55" t="s">
        <v>67</v>
      </c>
      <c r="AF16" s="55" t="s">
        <v>63</v>
      </c>
      <c r="AG16" s="55" t="s">
        <v>67</v>
      </c>
      <c r="AH16" s="55"/>
      <c r="AI16" s="57" t="n">
        <f aca="false">COUNTIF(D16:AH16,"S1")</f>
        <v>11</v>
      </c>
      <c r="AJ16" s="57" t="n">
        <f aca="false">COUNTIF(D16:AH16,"S2")</f>
        <v>4</v>
      </c>
      <c r="AK16" s="57" t="n">
        <f aca="false">COUNTIF(D16:AH16,"S3")</f>
        <v>10</v>
      </c>
      <c r="AL16" s="58" t="n">
        <f aca="false">SUM(AI16:AK16)+COUNTIF(D16:AH16,"E")</f>
        <v>25</v>
      </c>
      <c r="AM16" s="57" t="n">
        <f aca="false">COUNTIF(D16:AH16,"Yİ")+COUNTIF(D16:AH16,"R")+COUNTIF(D16:AH16,"Üİ")+COUNTIF(D16:AH16,"Mİ")</f>
        <v>2</v>
      </c>
      <c r="AN16" s="57" t="n">
        <f aca="false">COUNTIF(D16:AH16,"HT")</f>
        <v>3</v>
      </c>
      <c r="AO16" s="58" t="n">
        <f aca="false">Hesap!AH7</f>
        <v>14</v>
      </c>
      <c r="AP16" s="59" t="str">
        <f aca="false">IF(AO16&gt;6,"7+ gün ardışık",IF(AN16&lt;4,"HT eksik",IF(Hesap!CD7&gt;7,"Gece &gt; 1 hafta","")))</f>
        <v>7+ gün ardışık</v>
      </c>
      <c r="AR16" s="17"/>
      <c r="AS16" s="61" t="s">
        <v>105</v>
      </c>
    </row>
    <row r="17" customFormat="false" ht="15" hidden="false" customHeight="false" outlineLevel="0" collapsed="false">
      <c r="A17" s="55" t="s">
        <v>106</v>
      </c>
      <c r="B17" s="56" t="s">
        <v>107</v>
      </c>
      <c r="C17" s="56" t="s">
        <v>87</v>
      </c>
      <c r="D17" s="55" t="s">
        <v>63</v>
      </c>
      <c r="E17" s="55" t="s">
        <v>67</v>
      </c>
      <c r="F17" s="55" t="s">
        <v>67</v>
      </c>
      <c r="G17" s="55" t="s">
        <v>67</v>
      </c>
      <c r="H17" s="55" t="s">
        <v>67</v>
      </c>
      <c r="I17" s="55" t="s">
        <v>67</v>
      </c>
      <c r="J17" s="55" t="s">
        <v>68</v>
      </c>
      <c r="K17" s="55" t="s">
        <v>63</v>
      </c>
      <c r="L17" s="55" t="s">
        <v>68</v>
      </c>
      <c r="M17" s="55" t="s">
        <v>68</v>
      </c>
      <c r="N17" s="55" t="s">
        <v>68</v>
      </c>
      <c r="O17" s="55" t="s">
        <v>68</v>
      </c>
      <c r="P17" s="55" t="s">
        <v>68</v>
      </c>
      <c r="Q17" s="55" t="s">
        <v>69</v>
      </c>
      <c r="R17" s="55" t="s">
        <v>63</v>
      </c>
      <c r="S17" s="55" t="s">
        <v>69</v>
      </c>
      <c r="T17" s="55" t="s">
        <v>69</v>
      </c>
      <c r="U17" s="55" t="s">
        <v>69</v>
      </c>
      <c r="V17" s="55" t="s">
        <v>69</v>
      </c>
      <c r="W17" s="55" t="s">
        <v>69</v>
      </c>
      <c r="X17" s="55" t="s">
        <v>67</v>
      </c>
      <c r="Y17" s="55" t="s">
        <v>63</v>
      </c>
      <c r="Z17" s="55" t="s">
        <v>67</v>
      </c>
      <c r="AA17" s="55" t="s">
        <v>67</v>
      </c>
      <c r="AB17" s="55" t="s">
        <v>67</v>
      </c>
      <c r="AC17" s="55" t="s">
        <v>67</v>
      </c>
      <c r="AD17" s="55" t="s">
        <v>67</v>
      </c>
      <c r="AE17" s="55" t="s">
        <v>68</v>
      </c>
      <c r="AF17" s="55" t="s">
        <v>63</v>
      </c>
      <c r="AG17" s="55" t="s">
        <v>68</v>
      </c>
      <c r="AH17" s="55"/>
      <c r="AI17" s="57" t="n">
        <f aca="false">COUNTIF(D17:AH17,"S1")</f>
        <v>11</v>
      </c>
      <c r="AJ17" s="57" t="n">
        <f aca="false">COUNTIF(D17:AH17,"S2")</f>
        <v>8</v>
      </c>
      <c r="AK17" s="57" t="n">
        <f aca="false">COUNTIF(D17:AH17,"S3")</f>
        <v>6</v>
      </c>
      <c r="AL17" s="58" t="n">
        <f aca="false">SUM(AI17:AK17)+COUNTIF(D17:AH17,"E")</f>
        <v>25</v>
      </c>
      <c r="AM17" s="57" t="n">
        <f aca="false">COUNTIF(D17:AH17,"Yİ")+COUNTIF(D17:AH17,"R")+COUNTIF(D17:AH17,"Üİ")+COUNTIF(D17:AH17,"Mİ")</f>
        <v>0</v>
      </c>
      <c r="AN17" s="57" t="n">
        <f aca="false">COUNTIF(D17:AH17,"HT")</f>
        <v>5</v>
      </c>
      <c r="AO17" s="58" t="n">
        <f aca="false">Hesap!AH8</f>
        <v>6</v>
      </c>
      <c r="AP17" s="59" t="str">
        <f aca="false">IF(AO17&gt;6,"7+ gün ardışık",IF(AN17&lt;4,"HT eksik",IF(Hesap!CD8&gt;7,"Gece &gt; 1 hafta","")))</f>
        <v/>
      </c>
      <c r="AR17" s="17"/>
      <c r="AS17" s="61" t="s">
        <v>108</v>
      </c>
    </row>
    <row r="18" customFormat="false" ht="15" hidden="false" customHeight="false" outlineLevel="0" collapsed="false">
      <c r="A18" s="55" t="s">
        <v>109</v>
      </c>
      <c r="B18" s="56" t="s">
        <v>110</v>
      </c>
      <c r="C18" s="56" t="s">
        <v>87</v>
      </c>
      <c r="D18" s="55" t="s">
        <v>63</v>
      </c>
      <c r="E18" s="55" t="s">
        <v>68</v>
      </c>
      <c r="F18" s="55" t="s">
        <v>68</v>
      </c>
      <c r="G18" s="55" t="s">
        <v>68</v>
      </c>
      <c r="H18" s="55" t="s">
        <v>68</v>
      </c>
      <c r="I18" s="55" t="s">
        <v>68</v>
      </c>
      <c r="J18" s="55" t="s">
        <v>69</v>
      </c>
      <c r="K18" s="55" t="s">
        <v>63</v>
      </c>
      <c r="L18" s="55" t="s">
        <v>69</v>
      </c>
      <c r="M18" s="55" t="s">
        <v>111</v>
      </c>
      <c r="N18" s="55" t="s">
        <v>69</v>
      </c>
      <c r="O18" s="55" t="s">
        <v>69</v>
      </c>
      <c r="P18" s="55" t="s">
        <v>69</v>
      </c>
      <c r="Q18" s="55" t="s">
        <v>67</v>
      </c>
      <c r="R18" s="55" t="s">
        <v>63</v>
      </c>
      <c r="S18" s="55" t="s">
        <v>67</v>
      </c>
      <c r="T18" s="55" t="s">
        <v>67</v>
      </c>
      <c r="U18" s="55" t="s">
        <v>67</v>
      </c>
      <c r="V18" s="55" t="s">
        <v>67</v>
      </c>
      <c r="W18" s="55" t="s">
        <v>67</v>
      </c>
      <c r="X18" s="55" t="s">
        <v>68</v>
      </c>
      <c r="Y18" s="55" t="s">
        <v>63</v>
      </c>
      <c r="Z18" s="55" t="s">
        <v>68</v>
      </c>
      <c r="AA18" s="55" t="s">
        <v>68</v>
      </c>
      <c r="AB18" s="55" t="s">
        <v>68</v>
      </c>
      <c r="AC18" s="55" t="s">
        <v>68</v>
      </c>
      <c r="AD18" s="55" t="s">
        <v>68</v>
      </c>
      <c r="AE18" s="55" t="s">
        <v>69</v>
      </c>
      <c r="AF18" s="55" t="s">
        <v>63</v>
      </c>
      <c r="AG18" s="55" t="s">
        <v>69</v>
      </c>
      <c r="AH18" s="55"/>
      <c r="AI18" s="57" t="n">
        <f aca="false">COUNTIF(D18:AH18,"S1")</f>
        <v>6</v>
      </c>
      <c r="AJ18" s="57" t="n">
        <f aca="false">COUNTIF(D18:AH18,"S2")</f>
        <v>11</v>
      </c>
      <c r="AK18" s="57" t="n">
        <f aca="false">COUNTIF(D18:AH18,"S3")</f>
        <v>7</v>
      </c>
      <c r="AL18" s="58" t="n">
        <f aca="false">SUM(AI18:AK18)+COUNTIF(D18:AH18,"E")</f>
        <v>25</v>
      </c>
      <c r="AM18" s="57" t="n">
        <f aca="false">COUNTIF(D18:AH18,"Yİ")+COUNTIF(D18:AH18,"R")+COUNTIF(D18:AH18,"Üİ")+COUNTIF(D18:AH18,"Mİ")</f>
        <v>0</v>
      </c>
      <c r="AN18" s="57" t="n">
        <f aca="false">COUNTIF(D18:AH18,"HT")</f>
        <v>5</v>
      </c>
      <c r="AO18" s="58" t="n">
        <f aca="false">Hesap!AH9</f>
        <v>6</v>
      </c>
      <c r="AP18" s="59" t="str">
        <f aca="false">IF(AO18&gt;6,"7+ gün ardışık",IF(AN18&lt;4,"HT eksik",IF(Hesap!CD9&gt;7,"Gece &gt; 1 hafta","")))</f>
        <v/>
      </c>
      <c r="AR18" s="64"/>
      <c r="AS18" s="61" t="s">
        <v>112</v>
      </c>
    </row>
    <row r="19" customFormat="false" ht="15" hidden="false" customHeight="false" outlineLevel="0" collapsed="false">
      <c r="A19" s="55" t="s">
        <v>113</v>
      </c>
      <c r="B19" s="56" t="s">
        <v>114</v>
      </c>
      <c r="C19" s="56" t="s">
        <v>87</v>
      </c>
      <c r="D19" s="55" t="s">
        <v>63</v>
      </c>
      <c r="E19" s="55" t="s">
        <v>69</v>
      </c>
      <c r="F19" s="55" t="s">
        <v>69</v>
      </c>
      <c r="G19" s="55" t="s">
        <v>69</v>
      </c>
      <c r="H19" s="55" t="s">
        <v>95</v>
      </c>
      <c r="I19" s="55" t="s">
        <v>69</v>
      </c>
      <c r="J19" s="55" t="s">
        <v>67</v>
      </c>
      <c r="K19" s="55" t="s">
        <v>63</v>
      </c>
      <c r="L19" s="55" t="s">
        <v>67</v>
      </c>
      <c r="M19" s="55" t="s">
        <v>88</v>
      </c>
      <c r="N19" s="55" t="s">
        <v>67</v>
      </c>
      <c r="O19" s="55" t="s">
        <v>67</v>
      </c>
      <c r="P19" s="55" t="s">
        <v>67</v>
      </c>
      <c r="Q19" s="55" t="s">
        <v>68</v>
      </c>
      <c r="R19" s="55" t="s">
        <v>63</v>
      </c>
      <c r="S19" s="55" t="s">
        <v>68</v>
      </c>
      <c r="T19" s="55" t="s">
        <v>68</v>
      </c>
      <c r="U19" s="55" t="s">
        <v>68</v>
      </c>
      <c r="V19" s="55" t="s">
        <v>68</v>
      </c>
      <c r="W19" s="55" t="s">
        <v>68</v>
      </c>
      <c r="X19" s="55" t="s">
        <v>69</v>
      </c>
      <c r="Y19" s="55" t="s">
        <v>63</v>
      </c>
      <c r="Z19" s="55" t="s">
        <v>69</v>
      </c>
      <c r="AA19" s="55" t="s">
        <v>69</v>
      </c>
      <c r="AB19" s="55" t="s">
        <v>88</v>
      </c>
      <c r="AC19" s="55" t="s">
        <v>88</v>
      </c>
      <c r="AD19" s="55" t="s">
        <v>69</v>
      </c>
      <c r="AE19" s="55" t="s">
        <v>67</v>
      </c>
      <c r="AF19" s="55" t="s">
        <v>63</v>
      </c>
      <c r="AG19" s="55" t="s">
        <v>67</v>
      </c>
      <c r="AH19" s="55"/>
      <c r="AI19" s="57" t="n">
        <f aca="false">COUNTIF(D19:AH19,"S1")</f>
        <v>7</v>
      </c>
      <c r="AJ19" s="57" t="n">
        <f aca="false">COUNTIF(D19:AH19,"S2")</f>
        <v>6</v>
      </c>
      <c r="AK19" s="57" t="n">
        <f aca="false">COUNTIF(D19:AH19,"S3")</f>
        <v>8</v>
      </c>
      <c r="AL19" s="58" t="n">
        <f aca="false">SUM(AI19:AK19)+COUNTIF(D19:AH19,"E")</f>
        <v>21</v>
      </c>
      <c r="AM19" s="57" t="n">
        <f aca="false">COUNTIF(D19:AH19,"Yİ")+COUNTIF(D19:AH19,"R")+COUNTIF(D19:AH19,"Üİ")+COUNTIF(D19:AH19,"Mİ")</f>
        <v>4</v>
      </c>
      <c r="AN19" s="57" t="n">
        <f aca="false">COUNTIF(D19:AH19,"HT")</f>
        <v>5</v>
      </c>
      <c r="AO19" s="58" t="n">
        <f aca="false">Hesap!AH10</f>
        <v>6</v>
      </c>
      <c r="AP19" s="59" t="str">
        <f aca="false">IF(AO19&gt;6,"7+ gün ardışık",IF(AN19&lt;4,"HT eksik",IF(Hesap!CD10&gt;7,"Gece &gt; 1 hafta","")))</f>
        <v/>
      </c>
      <c r="AR19" s="65"/>
      <c r="AS19" s="61" t="s">
        <v>115</v>
      </c>
    </row>
    <row r="20" customFormat="false" ht="15" hidden="false" customHeight="false" outlineLevel="0" collapsed="false">
      <c r="A20" s="55" t="s">
        <v>116</v>
      </c>
      <c r="B20" s="56" t="s">
        <v>117</v>
      </c>
      <c r="C20" s="56" t="s">
        <v>87</v>
      </c>
      <c r="D20" s="55" t="s">
        <v>63</v>
      </c>
      <c r="E20" s="55" t="s">
        <v>67</v>
      </c>
      <c r="F20" s="55" t="s">
        <v>88</v>
      </c>
      <c r="G20" s="55" t="s">
        <v>67</v>
      </c>
      <c r="H20" s="55" t="s">
        <v>67</v>
      </c>
      <c r="I20" s="55" t="s">
        <v>67</v>
      </c>
      <c r="J20" s="55" t="s">
        <v>68</v>
      </c>
      <c r="K20" s="55" t="s">
        <v>63</v>
      </c>
      <c r="L20" s="55" t="s">
        <v>68</v>
      </c>
      <c r="M20" s="55" t="s">
        <v>68</v>
      </c>
      <c r="N20" s="55" t="s">
        <v>68</v>
      </c>
      <c r="O20" s="55" t="s">
        <v>68</v>
      </c>
      <c r="P20" s="55" t="s">
        <v>68</v>
      </c>
      <c r="Q20" s="55" t="s">
        <v>69</v>
      </c>
      <c r="R20" s="55" t="s">
        <v>63</v>
      </c>
      <c r="S20" s="55" t="s">
        <v>69</v>
      </c>
      <c r="T20" s="55" t="s">
        <v>69</v>
      </c>
      <c r="U20" s="55" t="s">
        <v>69</v>
      </c>
      <c r="V20" s="55" t="s">
        <v>69</v>
      </c>
      <c r="W20" s="55" t="s">
        <v>69</v>
      </c>
      <c r="X20" s="55" t="s">
        <v>67</v>
      </c>
      <c r="Y20" s="55" t="s">
        <v>63</v>
      </c>
      <c r="Z20" s="55" t="s">
        <v>67</v>
      </c>
      <c r="AA20" s="55" t="s">
        <v>67</v>
      </c>
      <c r="AB20" s="55" t="s">
        <v>67</v>
      </c>
      <c r="AC20" s="55" t="s">
        <v>67</v>
      </c>
      <c r="AD20" s="55" t="s">
        <v>67</v>
      </c>
      <c r="AE20" s="55" t="s">
        <v>68</v>
      </c>
      <c r="AF20" s="55" t="s">
        <v>63</v>
      </c>
      <c r="AG20" s="55" t="s">
        <v>68</v>
      </c>
      <c r="AH20" s="55"/>
      <c r="AI20" s="57" t="n">
        <f aca="false">COUNTIF(D20:AH20,"S1")</f>
        <v>10</v>
      </c>
      <c r="AJ20" s="57" t="n">
        <f aca="false">COUNTIF(D20:AH20,"S2")</f>
        <v>8</v>
      </c>
      <c r="AK20" s="57" t="n">
        <f aca="false">COUNTIF(D20:AH20,"S3")</f>
        <v>6</v>
      </c>
      <c r="AL20" s="58" t="n">
        <f aca="false">SUM(AI20:AK20)+COUNTIF(D20:AH20,"E")</f>
        <v>24</v>
      </c>
      <c r="AM20" s="57" t="n">
        <f aca="false">COUNTIF(D20:AH20,"Yİ")+COUNTIF(D20:AH20,"R")+COUNTIF(D20:AH20,"Üİ")+COUNTIF(D20:AH20,"Mİ")</f>
        <v>1</v>
      </c>
      <c r="AN20" s="57" t="n">
        <f aca="false">COUNTIF(D20:AH20,"HT")</f>
        <v>5</v>
      </c>
      <c r="AO20" s="58" t="n">
        <f aca="false">Hesap!AH11</f>
        <v>6</v>
      </c>
      <c r="AP20" s="59" t="str">
        <f aca="false">IF(AO20&gt;6,"7+ gün ardışık",IF(AN20&lt;4,"HT eksik",IF(Hesap!CD11&gt;7,"Gece &gt; 1 hafta","")))</f>
        <v/>
      </c>
    </row>
    <row r="21" customFormat="false" ht="15" hidden="false" customHeight="false" outlineLevel="0" collapsed="false">
      <c r="A21" s="55" t="s">
        <v>118</v>
      </c>
      <c r="B21" s="56" t="s">
        <v>119</v>
      </c>
      <c r="C21" s="56" t="s">
        <v>87</v>
      </c>
      <c r="D21" s="55" t="s">
        <v>63</v>
      </c>
      <c r="E21" s="55" t="s">
        <v>68</v>
      </c>
      <c r="F21" s="55" t="s">
        <v>68</v>
      </c>
      <c r="G21" s="55" t="s">
        <v>68</v>
      </c>
      <c r="H21" s="55" t="s">
        <v>68</v>
      </c>
      <c r="I21" s="55" t="s">
        <v>68</v>
      </c>
      <c r="J21" s="55" t="s">
        <v>69</v>
      </c>
      <c r="K21" s="55" t="s">
        <v>63</v>
      </c>
      <c r="L21" s="55" t="s">
        <v>69</v>
      </c>
      <c r="M21" s="55" t="s">
        <v>69</v>
      </c>
      <c r="N21" s="55" t="s">
        <v>69</v>
      </c>
      <c r="O21" s="55" t="s">
        <v>69</v>
      </c>
      <c r="P21" s="55" t="s">
        <v>69</v>
      </c>
      <c r="Q21" s="55" t="s">
        <v>67</v>
      </c>
      <c r="R21" s="55" t="s">
        <v>63</v>
      </c>
      <c r="S21" s="55" t="s">
        <v>67</v>
      </c>
      <c r="T21" s="55" t="s">
        <v>67</v>
      </c>
      <c r="U21" s="55" t="s">
        <v>67</v>
      </c>
      <c r="V21" s="55" t="s">
        <v>67</v>
      </c>
      <c r="W21" s="55" t="s">
        <v>67</v>
      </c>
      <c r="X21" s="55" t="s">
        <v>68</v>
      </c>
      <c r="Y21" s="55" t="s">
        <v>63</v>
      </c>
      <c r="Z21" s="55" t="s">
        <v>68</v>
      </c>
      <c r="AA21" s="55" t="s">
        <v>68</v>
      </c>
      <c r="AB21" s="55" t="s">
        <v>68</v>
      </c>
      <c r="AC21" s="55" t="s">
        <v>68</v>
      </c>
      <c r="AD21" s="55" t="s">
        <v>68</v>
      </c>
      <c r="AE21" s="55" t="s">
        <v>69</v>
      </c>
      <c r="AF21" s="55" t="s">
        <v>63</v>
      </c>
      <c r="AG21" s="55" t="s">
        <v>69</v>
      </c>
      <c r="AH21" s="55"/>
      <c r="AI21" s="57" t="n">
        <f aca="false">COUNTIF(D21:AH21,"S1")</f>
        <v>6</v>
      </c>
      <c r="AJ21" s="57" t="n">
        <f aca="false">COUNTIF(D21:AH21,"S2")</f>
        <v>11</v>
      </c>
      <c r="AK21" s="57" t="n">
        <f aca="false">COUNTIF(D21:AH21,"S3")</f>
        <v>8</v>
      </c>
      <c r="AL21" s="58" t="n">
        <f aca="false">SUM(AI21:AK21)+COUNTIF(D21:AH21,"E")</f>
        <v>25</v>
      </c>
      <c r="AM21" s="57" t="n">
        <f aca="false">COUNTIF(D21:AH21,"Yİ")+COUNTIF(D21:AH21,"R")+COUNTIF(D21:AH21,"Üİ")+COUNTIF(D21:AH21,"Mİ")</f>
        <v>0</v>
      </c>
      <c r="AN21" s="57" t="n">
        <f aca="false">COUNTIF(D21:AH21,"HT")</f>
        <v>5</v>
      </c>
      <c r="AO21" s="58" t="n">
        <f aca="false">Hesap!AH12</f>
        <v>6</v>
      </c>
      <c r="AP21" s="59" t="str">
        <f aca="false">IF(AO21&gt;6,"7+ gün ardışık",IF(AN21&lt;4,"HT eksik",IF(Hesap!CD12&gt;7,"Gece &gt; 1 hafta","")))</f>
        <v/>
      </c>
    </row>
    <row r="22" customFormat="false" ht="15" hidden="false" customHeight="false" outlineLevel="0" collapsed="false">
      <c r="A22" s="55" t="s">
        <v>120</v>
      </c>
      <c r="B22" s="56" t="s">
        <v>121</v>
      </c>
      <c r="C22" s="56" t="s">
        <v>87</v>
      </c>
      <c r="D22" s="55" t="s">
        <v>63</v>
      </c>
      <c r="E22" s="55" t="s">
        <v>69</v>
      </c>
      <c r="F22" s="55" t="s">
        <v>69</v>
      </c>
      <c r="G22" s="55" t="s">
        <v>69</v>
      </c>
      <c r="H22" s="55" t="s">
        <v>69</v>
      </c>
      <c r="I22" s="55" t="s">
        <v>69</v>
      </c>
      <c r="J22" s="55" t="s">
        <v>69</v>
      </c>
      <c r="K22" s="55" t="s">
        <v>69</v>
      </c>
      <c r="L22" s="55" t="s">
        <v>69</v>
      </c>
      <c r="M22" s="55" t="s">
        <v>69</v>
      </c>
      <c r="N22" s="55" t="s">
        <v>67</v>
      </c>
      <c r="O22" s="55" t="s">
        <v>88</v>
      </c>
      <c r="P22" s="55" t="s">
        <v>67</v>
      </c>
      <c r="Q22" s="55" t="s">
        <v>68</v>
      </c>
      <c r="R22" s="55" t="s">
        <v>63</v>
      </c>
      <c r="S22" s="55" t="s">
        <v>68</v>
      </c>
      <c r="T22" s="55" t="s">
        <v>68</v>
      </c>
      <c r="U22" s="55" t="s">
        <v>95</v>
      </c>
      <c r="V22" s="55" t="s">
        <v>68</v>
      </c>
      <c r="W22" s="55" t="s">
        <v>68</v>
      </c>
      <c r="X22" s="55" t="s">
        <v>69</v>
      </c>
      <c r="Y22" s="55" t="s">
        <v>63</v>
      </c>
      <c r="Z22" s="55" t="s">
        <v>69</v>
      </c>
      <c r="AA22" s="55" t="s">
        <v>69</v>
      </c>
      <c r="AB22" s="55" t="s">
        <v>69</v>
      </c>
      <c r="AC22" s="55" t="s">
        <v>69</v>
      </c>
      <c r="AD22" s="55" t="s">
        <v>69</v>
      </c>
      <c r="AE22" s="55" t="s">
        <v>67</v>
      </c>
      <c r="AF22" s="55" t="s">
        <v>63</v>
      </c>
      <c r="AG22" s="55" t="s">
        <v>67</v>
      </c>
      <c r="AH22" s="55"/>
      <c r="AI22" s="57" t="n">
        <f aca="false">COUNTIF(D22:AH22,"S1")</f>
        <v>4</v>
      </c>
      <c r="AJ22" s="57" t="n">
        <f aca="false">COUNTIF(D22:AH22,"S2")</f>
        <v>5</v>
      </c>
      <c r="AK22" s="57" t="n">
        <f aca="false">COUNTIF(D22:AH22,"S3")</f>
        <v>15</v>
      </c>
      <c r="AL22" s="58" t="n">
        <f aca="false">SUM(AI22:AK22)+COUNTIF(D22:AH22,"E")</f>
        <v>24</v>
      </c>
      <c r="AM22" s="57" t="n">
        <f aca="false">COUNTIF(D22:AH22,"Yİ")+COUNTIF(D22:AH22,"R")+COUNTIF(D22:AH22,"Üİ")+COUNTIF(D22:AH22,"Mİ")</f>
        <v>2</v>
      </c>
      <c r="AN22" s="57" t="n">
        <f aca="false">COUNTIF(D22:AH22,"HT")</f>
        <v>4</v>
      </c>
      <c r="AO22" s="58" t="n">
        <f aca="false">Hesap!AH13</f>
        <v>10</v>
      </c>
      <c r="AP22" s="59" t="str">
        <f aca="false">IF(AO22&gt;6,"7+ gün ardışık",IF(AN22&lt;4,"HT eksik",IF(Hesap!CD13&gt;7,"Gece &gt; 1 hafta","")))</f>
        <v>7+ gün ardışık</v>
      </c>
    </row>
    <row r="23" customFormat="false" ht="15" hidden="false" customHeight="false" outlineLevel="0" collapsed="false">
      <c r="A23" s="55" t="s">
        <v>122</v>
      </c>
      <c r="B23" s="56" t="s">
        <v>123</v>
      </c>
      <c r="C23" s="56" t="s">
        <v>87</v>
      </c>
      <c r="D23" s="55" t="s">
        <v>63</v>
      </c>
      <c r="E23" s="55" t="s">
        <v>67</v>
      </c>
      <c r="F23" s="55" t="s">
        <v>67</v>
      </c>
      <c r="G23" s="55" t="s">
        <v>67</v>
      </c>
      <c r="H23" s="55" t="s">
        <v>67</v>
      </c>
      <c r="I23" s="55" t="s">
        <v>67</v>
      </c>
      <c r="J23" s="55" t="s">
        <v>68</v>
      </c>
      <c r="K23" s="55" t="s">
        <v>63</v>
      </c>
      <c r="L23" s="55" t="s">
        <v>68</v>
      </c>
      <c r="M23" s="55" t="s">
        <v>68</v>
      </c>
      <c r="N23" s="55" t="s">
        <v>68</v>
      </c>
      <c r="O23" s="55" t="s">
        <v>68</v>
      </c>
      <c r="P23" s="55" t="s">
        <v>68</v>
      </c>
      <c r="Q23" s="55" t="s">
        <v>69</v>
      </c>
      <c r="R23" s="55" t="s">
        <v>63</v>
      </c>
      <c r="S23" s="55" t="s">
        <v>69</v>
      </c>
      <c r="T23" s="55" t="s">
        <v>69</v>
      </c>
      <c r="U23" s="55" t="s">
        <v>69</v>
      </c>
      <c r="V23" s="55" t="s">
        <v>69</v>
      </c>
      <c r="W23" s="55" t="s">
        <v>69</v>
      </c>
      <c r="X23" s="55" t="s">
        <v>67</v>
      </c>
      <c r="Y23" s="55" t="s">
        <v>63</v>
      </c>
      <c r="Z23" s="55" t="s">
        <v>67</v>
      </c>
      <c r="AA23" s="55" t="s">
        <v>67</v>
      </c>
      <c r="AB23" s="55" t="s">
        <v>67</v>
      </c>
      <c r="AC23" s="55" t="s">
        <v>88</v>
      </c>
      <c r="AD23" s="55" t="s">
        <v>67</v>
      </c>
      <c r="AE23" s="55" t="s">
        <v>68</v>
      </c>
      <c r="AF23" s="55" t="s">
        <v>63</v>
      </c>
      <c r="AG23" s="55" t="s">
        <v>68</v>
      </c>
      <c r="AH23" s="55"/>
      <c r="AI23" s="57" t="n">
        <f aca="false">COUNTIF(D23:AH23,"S1")</f>
        <v>10</v>
      </c>
      <c r="AJ23" s="57" t="n">
        <f aca="false">COUNTIF(D23:AH23,"S2")</f>
        <v>8</v>
      </c>
      <c r="AK23" s="57" t="n">
        <f aca="false">COUNTIF(D23:AH23,"S3")</f>
        <v>6</v>
      </c>
      <c r="AL23" s="58" t="n">
        <f aca="false">SUM(AI23:AK23)+COUNTIF(D23:AH23,"E")</f>
        <v>24</v>
      </c>
      <c r="AM23" s="57" t="n">
        <f aca="false">COUNTIF(D23:AH23,"Yİ")+COUNTIF(D23:AH23,"R")+COUNTIF(D23:AH23,"Üİ")+COUNTIF(D23:AH23,"Mİ")</f>
        <v>1</v>
      </c>
      <c r="AN23" s="57" t="n">
        <f aca="false">COUNTIF(D23:AH23,"HT")</f>
        <v>5</v>
      </c>
      <c r="AO23" s="58" t="n">
        <f aca="false">Hesap!AH14</f>
        <v>6</v>
      </c>
      <c r="AP23" s="59" t="str">
        <f aca="false">IF(AO23&gt;6,"7+ gün ardışık",IF(AN23&lt;4,"HT eksik",IF(Hesap!CD14&gt;7,"Gece &gt; 1 hafta","")))</f>
        <v/>
      </c>
    </row>
    <row r="24" customFormat="false" ht="15" hidden="false" customHeight="false" outlineLevel="0" collapsed="false">
      <c r="A24" s="55" t="s">
        <v>124</v>
      </c>
      <c r="B24" s="56" t="s">
        <v>125</v>
      </c>
      <c r="C24" s="56" t="s">
        <v>87</v>
      </c>
      <c r="D24" s="55" t="s">
        <v>63</v>
      </c>
      <c r="E24" s="55" t="s">
        <v>68</v>
      </c>
      <c r="F24" s="55" t="s">
        <v>68</v>
      </c>
      <c r="G24" s="55" t="s">
        <v>68</v>
      </c>
      <c r="H24" s="55" t="s">
        <v>68</v>
      </c>
      <c r="I24" s="55" t="s">
        <v>68</v>
      </c>
      <c r="J24" s="55" t="s">
        <v>69</v>
      </c>
      <c r="K24" s="55" t="s">
        <v>63</v>
      </c>
      <c r="L24" s="55" t="s">
        <v>69</v>
      </c>
      <c r="M24" s="55" t="s">
        <v>69</v>
      </c>
      <c r="N24" s="55" t="s">
        <v>69</v>
      </c>
      <c r="O24" s="55" t="s">
        <v>69</v>
      </c>
      <c r="P24" s="55" t="s">
        <v>69</v>
      </c>
      <c r="Q24" s="55" t="s">
        <v>67</v>
      </c>
      <c r="R24" s="55" t="s">
        <v>63</v>
      </c>
      <c r="S24" s="55" t="s">
        <v>67</v>
      </c>
      <c r="T24" s="55" t="s">
        <v>67</v>
      </c>
      <c r="U24" s="55" t="s">
        <v>67</v>
      </c>
      <c r="V24" s="55" t="s">
        <v>67</v>
      </c>
      <c r="W24" s="55" t="s">
        <v>67</v>
      </c>
      <c r="X24" s="55" t="s">
        <v>68</v>
      </c>
      <c r="Y24" s="55" t="s">
        <v>63</v>
      </c>
      <c r="Z24" s="55" t="s">
        <v>68</v>
      </c>
      <c r="AA24" s="55" t="s">
        <v>68</v>
      </c>
      <c r="AB24" s="55" t="s">
        <v>68</v>
      </c>
      <c r="AC24" s="55" t="s">
        <v>88</v>
      </c>
      <c r="AD24" s="55" t="s">
        <v>68</v>
      </c>
      <c r="AE24" s="55" t="s">
        <v>69</v>
      </c>
      <c r="AF24" s="55" t="s">
        <v>63</v>
      </c>
      <c r="AG24" s="55" t="s">
        <v>69</v>
      </c>
      <c r="AH24" s="55"/>
      <c r="AI24" s="57" t="n">
        <f aca="false">COUNTIF(D24:AH24,"S1")</f>
        <v>6</v>
      </c>
      <c r="AJ24" s="57" t="n">
        <f aca="false">COUNTIF(D24:AH24,"S2")</f>
        <v>10</v>
      </c>
      <c r="AK24" s="57" t="n">
        <f aca="false">COUNTIF(D24:AH24,"S3")</f>
        <v>8</v>
      </c>
      <c r="AL24" s="58" t="n">
        <f aca="false">SUM(AI24:AK24)+COUNTIF(D24:AH24,"E")</f>
        <v>24</v>
      </c>
      <c r="AM24" s="57" t="n">
        <f aca="false">COUNTIF(D24:AH24,"Yİ")+COUNTIF(D24:AH24,"R")+COUNTIF(D24:AH24,"Üİ")+COUNTIF(D24:AH24,"Mİ")</f>
        <v>1</v>
      </c>
      <c r="AN24" s="57" t="n">
        <f aca="false">COUNTIF(D24:AH24,"HT")</f>
        <v>5</v>
      </c>
      <c r="AO24" s="58" t="n">
        <f aca="false">Hesap!AH15</f>
        <v>6</v>
      </c>
      <c r="AP24" s="59" t="str">
        <f aca="false">IF(AO24&gt;6,"7+ gün ardışık",IF(AN24&lt;4,"HT eksik",IF(Hesap!CD15&gt;7,"Gece &gt; 1 hafta","")))</f>
        <v/>
      </c>
    </row>
    <row r="25" customFormat="false" ht="15" hidden="false" customHeight="false" outlineLevel="0" collapsed="false">
      <c r="A25" s="55" t="s">
        <v>126</v>
      </c>
      <c r="B25" s="56" t="s">
        <v>127</v>
      </c>
      <c r="C25" s="56" t="s">
        <v>87</v>
      </c>
      <c r="D25" s="55" t="s">
        <v>63</v>
      </c>
      <c r="E25" s="55" t="s">
        <v>69</v>
      </c>
      <c r="F25" s="55" t="s">
        <v>69</v>
      </c>
      <c r="G25" s="55" t="s">
        <v>69</v>
      </c>
      <c r="H25" s="55" t="s">
        <v>69</v>
      </c>
      <c r="I25" s="55" t="s">
        <v>69</v>
      </c>
      <c r="J25" s="55" t="s">
        <v>67</v>
      </c>
      <c r="K25" s="55" t="s">
        <v>63</v>
      </c>
      <c r="L25" s="55" t="s">
        <v>67</v>
      </c>
      <c r="M25" s="55" t="s">
        <v>67</v>
      </c>
      <c r="N25" s="55" t="s">
        <v>67</v>
      </c>
      <c r="O25" s="55" t="s">
        <v>67</v>
      </c>
      <c r="P25" s="55" t="s">
        <v>67</v>
      </c>
      <c r="Q25" s="55" t="s">
        <v>68</v>
      </c>
      <c r="R25" s="55" t="s">
        <v>63</v>
      </c>
      <c r="S25" s="55" t="s">
        <v>68</v>
      </c>
      <c r="T25" s="55" t="s">
        <v>68</v>
      </c>
      <c r="U25" s="55" t="s">
        <v>68</v>
      </c>
      <c r="V25" s="55" t="s">
        <v>68</v>
      </c>
      <c r="W25" s="55" t="s">
        <v>68</v>
      </c>
      <c r="X25" s="55" t="s">
        <v>69</v>
      </c>
      <c r="Y25" s="55" t="s">
        <v>63</v>
      </c>
      <c r="Z25" s="55" t="s">
        <v>69</v>
      </c>
      <c r="AA25" s="55" t="s">
        <v>69</v>
      </c>
      <c r="AB25" s="55" t="s">
        <v>69</v>
      </c>
      <c r="AC25" s="55" t="s">
        <v>69</v>
      </c>
      <c r="AD25" s="55" t="s">
        <v>69</v>
      </c>
      <c r="AE25" s="55" t="s">
        <v>67</v>
      </c>
      <c r="AF25" s="55" t="s">
        <v>63</v>
      </c>
      <c r="AG25" s="55" t="s">
        <v>67</v>
      </c>
      <c r="AH25" s="55"/>
      <c r="AI25" s="57" t="n">
        <f aca="false">COUNTIF(D25:AH25,"S1")</f>
        <v>8</v>
      </c>
      <c r="AJ25" s="57" t="n">
        <f aca="false">COUNTIF(D25:AH25,"S2")</f>
        <v>6</v>
      </c>
      <c r="AK25" s="57" t="n">
        <f aca="false">COUNTIF(D25:AH25,"S3")</f>
        <v>11</v>
      </c>
      <c r="AL25" s="58" t="n">
        <f aca="false">SUM(AI25:AK25)+COUNTIF(D25:AH25,"E")</f>
        <v>25</v>
      </c>
      <c r="AM25" s="57" t="n">
        <f aca="false">COUNTIF(D25:AH25,"Yİ")+COUNTIF(D25:AH25,"R")+COUNTIF(D25:AH25,"Üİ")+COUNTIF(D25:AH25,"Mİ")</f>
        <v>0</v>
      </c>
      <c r="AN25" s="57" t="n">
        <f aca="false">COUNTIF(D25:AH25,"HT")</f>
        <v>5</v>
      </c>
      <c r="AO25" s="58" t="n">
        <f aca="false">Hesap!AH16</f>
        <v>6</v>
      </c>
      <c r="AP25" s="59" t="str">
        <f aca="false">IF(AO25&gt;6,"7+ gün ardışık",IF(AN25&lt;4,"HT eksik",IF(Hesap!CD16&gt;7,"Gece &gt; 1 hafta","")))</f>
        <v/>
      </c>
    </row>
    <row r="26" customFormat="false" ht="15" hidden="false" customHeight="false" outlineLevel="0" collapsed="false">
      <c r="A26" s="55" t="s">
        <v>128</v>
      </c>
      <c r="B26" s="56" t="s">
        <v>129</v>
      </c>
      <c r="C26" s="56" t="s">
        <v>87</v>
      </c>
      <c r="D26" s="55" t="s">
        <v>63</v>
      </c>
      <c r="E26" s="55" t="s">
        <v>67</v>
      </c>
      <c r="F26" s="55" t="s">
        <v>67</v>
      </c>
      <c r="G26" s="55" t="s">
        <v>88</v>
      </c>
      <c r="H26" s="55" t="s">
        <v>95</v>
      </c>
      <c r="I26" s="55" t="s">
        <v>67</v>
      </c>
      <c r="J26" s="55" t="s">
        <v>68</v>
      </c>
      <c r="K26" s="55" t="s">
        <v>63</v>
      </c>
      <c r="L26" s="55" t="s">
        <v>68</v>
      </c>
      <c r="M26" s="55" t="s">
        <v>68</v>
      </c>
      <c r="N26" s="55" t="s">
        <v>68</v>
      </c>
      <c r="O26" s="55" t="s">
        <v>111</v>
      </c>
      <c r="P26" s="55" t="s">
        <v>68</v>
      </c>
      <c r="Q26" s="55" t="s">
        <v>69</v>
      </c>
      <c r="R26" s="55" t="s">
        <v>63</v>
      </c>
      <c r="S26" s="55" t="s">
        <v>69</v>
      </c>
      <c r="T26" s="55" t="s">
        <v>69</v>
      </c>
      <c r="U26" s="55" t="s">
        <v>88</v>
      </c>
      <c r="V26" s="55" t="s">
        <v>69</v>
      </c>
      <c r="W26" s="55" t="s">
        <v>69</v>
      </c>
      <c r="X26" s="55" t="s">
        <v>67</v>
      </c>
      <c r="Y26" s="55" t="s">
        <v>63</v>
      </c>
      <c r="Z26" s="55" t="s">
        <v>67</v>
      </c>
      <c r="AA26" s="55" t="s">
        <v>67</v>
      </c>
      <c r="AB26" s="55" t="s">
        <v>67</v>
      </c>
      <c r="AC26" s="55" t="s">
        <v>67</v>
      </c>
      <c r="AD26" s="55" t="s">
        <v>67</v>
      </c>
      <c r="AE26" s="55" t="s">
        <v>68</v>
      </c>
      <c r="AF26" s="55" t="s">
        <v>63</v>
      </c>
      <c r="AG26" s="55" t="s">
        <v>68</v>
      </c>
      <c r="AH26" s="55"/>
      <c r="AI26" s="57" t="n">
        <f aca="false">COUNTIF(D26:AH26,"S1")</f>
        <v>9</v>
      </c>
      <c r="AJ26" s="57" t="n">
        <f aca="false">COUNTIF(D26:AH26,"S2")</f>
        <v>7</v>
      </c>
      <c r="AK26" s="57" t="n">
        <f aca="false">COUNTIF(D26:AH26,"S3")</f>
        <v>5</v>
      </c>
      <c r="AL26" s="58" t="n">
        <f aca="false">SUM(AI26:AK26)+COUNTIF(D26:AH26,"E")</f>
        <v>22</v>
      </c>
      <c r="AM26" s="57" t="n">
        <f aca="false">COUNTIF(D26:AH26,"Yİ")+COUNTIF(D26:AH26,"R")+COUNTIF(D26:AH26,"Üİ")+COUNTIF(D26:AH26,"Mİ")</f>
        <v>3</v>
      </c>
      <c r="AN26" s="57" t="n">
        <f aca="false">COUNTIF(D26:AH26,"HT")</f>
        <v>5</v>
      </c>
      <c r="AO26" s="58" t="n">
        <f aca="false">Hesap!AH17</f>
        <v>6</v>
      </c>
      <c r="AP26" s="59" t="str">
        <f aca="false">IF(AO26&gt;6,"7+ gün ardışık",IF(AN26&lt;4,"HT eksik",IF(Hesap!CD17&gt;7,"Gece &gt; 1 hafta","")))</f>
        <v/>
      </c>
    </row>
    <row r="27" customFormat="false" ht="15" hidden="false" customHeight="false" outlineLevel="0" collapsed="false">
      <c r="A27" s="55" t="s">
        <v>130</v>
      </c>
      <c r="B27" s="56" t="s">
        <v>131</v>
      </c>
      <c r="C27" s="56" t="s">
        <v>132</v>
      </c>
      <c r="D27" s="55" t="s">
        <v>63</v>
      </c>
      <c r="E27" s="55" t="s">
        <v>68</v>
      </c>
      <c r="F27" s="55" t="s">
        <v>68</v>
      </c>
      <c r="G27" s="55" t="s">
        <v>68</v>
      </c>
      <c r="H27" s="55" t="s">
        <v>68</v>
      </c>
      <c r="I27" s="55" t="s">
        <v>68</v>
      </c>
      <c r="J27" s="55" t="s">
        <v>69</v>
      </c>
      <c r="K27" s="55" t="s">
        <v>63</v>
      </c>
      <c r="L27" s="55" t="s">
        <v>69</v>
      </c>
      <c r="M27" s="55" t="s">
        <v>69</v>
      </c>
      <c r="N27" s="55" t="s">
        <v>69</v>
      </c>
      <c r="O27" s="55" t="s">
        <v>69</v>
      </c>
      <c r="P27" s="55" t="s">
        <v>69</v>
      </c>
      <c r="Q27" s="55" t="s">
        <v>67</v>
      </c>
      <c r="R27" s="55" t="s">
        <v>63</v>
      </c>
      <c r="S27" s="55" t="s">
        <v>67</v>
      </c>
      <c r="T27" s="55" t="s">
        <v>67</v>
      </c>
      <c r="U27" s="55" t="s">
        <v>67</v>
      </c>
      <c r="V27" s="55" t="s">
        <v>67</v>
      </c>
      <c r="W27" s="55" t="s">
        <v>67</v>
      </c>
      <c r="X27" s="55" t="s">
        <v>68</v>
      </c>
      <c r="Y27" s="55" t="s">
        <v>63</v>
      </c>
      <c r="Z27" s="55" t="s">
        <v>68</v>
      </c>
      <c r="AA27" s="55" t="s">
        <v>68</v>
      </c>
      <c r="AB27" s="55" t="s">
        <v>68</v>
      </c>
      <c r="AC27" s="55" t="s">
        <v>68</v>
      </c>
      <c r="AD27" s="55" t="s">
        <v>68</v>
      </c>
      <c r="AE27" s="55" t="s">
        <v>69</v>
      </c>
      <c r="AF27" s="55" t="s">
        <v>63</v>
      </c>
      <c r="AG27" s="55" t="s">
        <v>69</v>
      </c>
      <c r="AH27" s="55"/>
      <c r="AI27" s="57" t="n">
        <f aca="false">COUNTIF(D27:AH27,"S1")</f>
        <v>6</v>
      </c>
      <c r="AJ27" s="57" t="n">
        <f aca="false">COUNTIF(D27:AH27,"S2")</f>
        <v>11</v>
      </c>
      <c r="AK27" s="57" t="n">
        <f aca="false">COUNTIF(D27:AH27,"S3")</f>
        <v>8</v>
      </c>
      <c r="AL27" s="58" t="n">
        <f aca="false">SUM(AI27:AK27)+COUNTIF(D27:AH27,"E")</f>
        <v>25</v>
      </c>
      <c r="AM27" s="57" t="n">
        <f aca="false">COUNTIF(D27:AH27,"Yİ")+COUNTIF(D27:AH27,"R")+COUNTIF(D27:AH27,"Üİ")+COUNTIF(D27:AH27,"Mİ")</f>
        <v>0</v>
      </c>
      <c r="AN27" s="57" t="n">
        <f aca="false">COUNTIF(D27:AH27,"HT")</f>
        <v>5</v>
      </c>
      <c r="AO27" s="58" t="n">
        <f aca="false">Hesap!AH18</f>
        <v>6</v>
      </c>
      <c r="AP27" s="59" t="str">
        <f aca="false">IF(AO27&gt;6,"7+ gün ardışık",IF(AN27&lt;4,"HT eksik",IF(Hesap!CD18&gt;7,"Gece &gt; 1 hafta","")))</f>
        <v/>
      </c>
    </row>
    <row r="28" customFormat="false" ht="15" hidden="false" customHeight="false" outlineLevel="0" collapsed="false">
      <c r="A28" s="55" t="s">
        <v>133</v>
      </c>
      <c r="B28" s="56" t="s">
        <v>134</v>
      </c>
      <c r="C28" s="56" t="s">
        <v>132</v>
      </c>
      <c r="D28" s="55" t="s">
        <v>63</v>
      </c>
      <c r="E28" s="55" t="s">
        <v>69</v>
      </c>
      <c r="F28" s="55" t="s">
        <v>69</v>
      </c>
      <c r="G28" s="55" t="s">
        <v>69</v>
      </c>
      <c r="H28" s="55" t="s">
        <v>69</v>
      </c>
      <c r="I28" s="55" t="s">
        <v>69</v>
      </c>
      <c r="J28" s="55" t="s">
        <v>67</v>
      </c>
      <c r="K28" s="55" t="s">
        <v>63</v>
      </c>
      <c r="L28" s="55" t="s">
        <v>67</v>
      </c>
      <c r="M28" s="55" t="s">
        <v>67</v>
      </c>
      <c r="N28" s="55" t="s">
        <v>67</v>
      </c>
      <c r="O28" s="55" t="s">
        <v>67</v>
      </c>
      <c r="P28" s="55" t="s">
        <v>67</v>
      </c>
      <c r="Q28" s="55" t="s">
        <v>68</v>
      </c>
      <c r="R28" s="55" t="s">
        <v>63</v>
      </c>
      <c r="S28" s="55" t="s">
        <v>68</v>
      </c>
      <c r="T28" s="55" t="s">
        <v>68</v>
      </c>
      <c r="U28" s="55" t="s">
        <v>68</v>
      </c>
      <c r="V28" s="55" t="s">
        <v>68</v>
      </c>
      <c r="W28" s="55" t="s">
        <v>68</v>
      </c>
      <c r="X28" s="55" t="s">
        <v>69</v>
      </c>
      <c r="Y28" s="55" t="s">
        <v>63</v>
      </c>
      <c r="Z28" s="55" t="s">
        <v>69</v>
      </c>
      <c r="AA28" s="55" t="s">
        <v>69</v>
      </c>
      <c r="AB28" s="55" t="s">
        <v>69</v>
      </c>
      <c r="AC28" s="55" t="s">
        <v>69</v>
      </c>
      <c r="AD28" s="55" t="s">
        <v>69</v>
      </c>
      <c r="AE28" s="55" t="s">
        <v>67</v>
      </c>
      <c r="AF28" s="55" t="s">
        <v>63</v>
      </c>
      <c r="AG28" s="55" t="s">
        <v>67</v>
      </c>
      <c r="AH28" s="55"/>
      <c r="AI28" s="57" t="n">
        <f aca="false">COUNTIF(D28:AH28,"S1")</f>
        <v>8</v>
      </c>
      <c r="AJ28" s="57" t="n">
        <f aca="false">COUNTIF(D28:AH28,"S2")</f>
        <v>6</v>
      </c>
      <c r="AK28" s="57" t="n">
        <f aca="false">COUNTIF(D28:AH28,"S3")</f>
        <v>11</v>
      </c>
      <c r="AL28" s="58" t="n">
        <f aca="false">SUM(AI28:AK28)+COUNTIF(D28:AH28,"E")</f>
        <v>25</v>
      </c>
      <c r="AM28" s="57" t="n">
        <f aca="false">COUNTIF(D28:AH28,"Yİ")+COUNTIF(D28:AH28,"R")+COUNTIF(D28:AH28,"Üİ")+COUNTIF(D28:AH28,"Mİ")</f>
        <v>0</v>
      </c>
      <c r="AN28" s="57" t="n">
        <f aca="false">COUNTIF(D28:AH28,"HT")</f>
        <v>5</v>
      </c>
      <c r="AO28" s="58" t="n">
        <f aca="false">Hesap!AH19</f>
        <v>6</v>
      </c>
      <c r="AP28" s="59" t="str">
        <f aca="false">IF(AO28&gt;6,"7+ gün ardışık",IF(AN28&lt;4,"HT eksik",IF(Hesap!CD19&gt;7,"Gece &gt; 1 hafta","")))</f>
        <v/>
      </c>
    </row>
    <row r="29" customFormat="false" ht="15" hidden="false" customHeight="false" outlineLevel="0" collapsed="false">
      <c r="A29" s="55" t="s">
        <v>135</v>
      </c>
      <c r="B29" s="56" t="s">
        <v>136</v>
      </c>
      <c r="C29" s="56" t="s">
        <v>132</v>
      </c>
      <c r="D29" s="55" t="s">
        <v>63</v>
      </c>
      <c r="E29" s="55" t="s">
        <v>67</v>
      </c>
      <c r="F29" s="55" t="s">
        <v>67</v>
      </c>
      <c r="G29" s="55" t="s">
        <v>67</v>
      </c>
      <c r="H29" s="55" t="s">
        <v>67</v>
      </c>
      <c r="I29" s="55" t="s">
        <v>67</v>
      </c>
      <c r="J29" s="55" t="s">
        <v>68</v>
      </c>
      <c r="K29" s="55" t="s">
        <v>63</v>
      </c>
      <c r="L29" s="55" t="s">
        <v>68</v>
      </c>
      <c r="M29" s="55" t="s">
        <v>68</v>
      </c>
      <c r="N29" s="55" t="s">
        <v>68</v>
      </c>
      <c r="O29" s="55" t="s">
        <v>111</v>
      </c>
      <c r="P29" s="55" t="s">
        <v>68</v>
      </c>
      <c r="Q29" s="55" t="s">
        <v>69</v>
      </c>
      <c r="R29" s="55" t="s">
        <v>63</v>
      </c>
      <c r="S29" s="55" t="s">
        <v>111</v>
      </c>
      <c r="T29" s="55" t="s">
        <v>69</v>
      </c>
      <c r="U29" s="55" t="s">
        <v>88</v>
      </c>
      <c r="V29" s="55" t="s">
        <v>69</v>
      </c>
      <c r="W29" s="55" t="s">
        <v>69</v>
      </c>
      <c r="X29" s="55" t="s">
        <v>67</v>
      </c>
      <c r="Y29" s="55" t="s">
        <v>63</v>
      </c>
      <c r="Z29" s="55" t="s">
        <v>67</v>
      </c>
      <c r="AA29" s="55" t="s">
        <v>67</v>
      </c>
      <c r="AB29" s="55" t="s">
        <v>67</v>
      </c>
      <c r="AC29" s="55" t="s">
        <v>67</v>
      </c>
      <c r="AD29" s="55" t="s">
        <v>67</v>
      </c>
      <c r="AE29" s="55" t="s">
        <v>68</v>
      </c>
      <c r="AF29" s="55" t="s">
        <v>63</v>
      </c>
      <c r="AG29" s="55" t="s">
        <v>68</v>
      </c>
      <c r="AH29" s="55"/>
      <c r="AI29" s="57" t="n">
        <f aca="false">COUNTIF(D29:AH29,"S1")</f>
        <v>11</v>
      </c>
      <c r="AJ29" s="57" t="n">
        <f aca="false">COUNTIF(D29:AH29,"S2")</f>
        <v>7</v>
      </c>
      <c r="AK29" s="57" t="n">
        <f aca="false">COUNTIF(D29:AH29,"S3")</f>
        <v>4</v>
      </c>
      <c r="AL29" s="58" t="n">
        <f aca="false">SUM(AI29:AK29)+COUNTIF(D29:AH29,"E")</f>
        <v>24</v>
      </c>
      <c r="AM29" s="57" t="n">
        <f aca="false">COUNTIF(D29:AH29,"Yİ")+COUNTIF(D29:AH29,"R")+COUNTIF(D29:AH29,"Üİ")+COUNTIF(D29:AH29,"Mİ")</f>
        <v>1</v>
      </c>
      <c r="AN29" s="57" t="n">
        <f aca="false">COUNTIF(D29:AH29,"HT")</f>
        <v>5</v>
      </c>
      <c r="AO29" s="58" t="n">
        <f aca="false">Hesap!AH20</f>
        <v>6</v>
      </c>
      <c r="AP29" s="59" t="str">
        <f aca="false">IF(AO29&gt;6,"7+ gün ardışık",IF(AN29&lt;4,"HT eksik",IF(Hesap!CD20&gt;7,"Gece &gt; 1 hafta","")))</f>
        <v/>
      </c>
    </row>
    <row r="30" customFormat="false" ht="15" hidden="false" customHeight="false" outlineLevel="0" collapsed="false">
      <c r="A30" s="55" t="s">
        <v>137</v>
      </c>
      <c r="B30" s="56" t="s">
        <v>138</v>
      </c>
      <c r="C30" s="56" t="s">
        <v>139</v>
      </c>
      <c r="D30" s="55" t="s">
        <v>63</v>
      </c>
      <c r="E30" s="55" t="s">
        <v>68</v>
      </c>
      <c r="F30" s="55" t="s">
        <v>68</v>
      </c>
      <c r="G30" s="55" t="s">
        <v>68</v>
      </c>
      <c r="H30" s="55" t="s">
        <v>68</v>
      </c>
      <c r="I30" s="55" t="s">
        <v>68</v>
      </c>
      <c r="J30" s="55" t="s">
        <v>69</v>
      </c>
      <c r="K30" s="55" t="s">
        <v>63</v>
      </c>
      <c r="L30" s="55" t="s">
        <v>69</v>
      </c>
      <c r="M30" s="55" t="s">
        <v>69</v>
      </c>
      <c r="N30" s="55" t="s">
        <v>88</v>
      </c>
      <c r="O30" s="55" t="s">
        <v>95</v>
      </c>
      <c r="P30" s="55" t="s">
        <v>69</v>
      </c>
      <c r="Q30" s="55" t="s">
        <v>67</v>
      </c>
      <c r="R30" s="55" t="s">
        <v>63</v>
      </c>
      <c r="S30" s="55" t="s">
        <v>67</v>
      </c>
      <c r="T30" s="55" t="s">
        <v>67</v>
      </c>
      <c r="U30" s="55" t="s">
        <v>67</v>
      </c>
      <c r="V30" s="55" t="s">
        <v>67</v>
      </c>
      <c r="W30" s="55" t="s">
        <v>67</v>
      </c>
      <c r="X30" s="55" t="s">
        <v>68</v>
      </c>
      <c r="Y30" s="55" t="s">
        <v>63</v>
      </c>
      <c r="Z30" s="55" t="s">
        <v>111</v>
      </c>
      <c r="AA30" s="55" t="s">
        <v>68</v>
      </c>
      <c r="AB30" s="55" t="s">
        <v>68</v>
      </c>
      <c r="AC30" s="55" t="s">
        <v>68</v>
      </c>
      <c r="AD30" s="55" t="s">
        <v>88</v>
      </c>
      <c r="AE30" s="55" t="s">
        <v>69</v>
      </c>
      <c r="AF30" s="55" t="s">
        <v>63</v>
      </c>
      <c r="AG30" s="55" t="s">
        <v>69</v>
      </c>
      <c r="AH30" s="55"/>
      <c r="AI30" s="57" t="n">
        <f aca="false">COUNTIF(D30:AH30,"S1")</f>
        <v>6</v>
      </c>
      <c r="AJ30" s="57" t="n">
        <f aca="false">COUNTIF(D30:AH30,"S2")</f>
        <v>9</v>
      </c>
      <c r="AK30" s="57" t="n">
        <f aca="false">COUNTIF(D30:AH30,"S3")</f>
        <v>6</v>
      </c>
      <c r="AL30" s="58" t="n">
        <f aca="false">SUM(AI30:AK30)+COUNTIF(D30:AH30,"E")</f>
        <v>22</v>
      </c>
      <c r="AM30" s="57" t="n">
        <f aca="false">COUNTIF(D30:AH30,"Yİ")+COUNTIF(D30:AH30,"R")+COUNTIF(D30:AH30,"Üİ")+COUNTIF(D30:AH30,"Mİ")</f>
        <v>3</v>
      </c>
      <c r="AN30" s="57" t="n">
        <f aca="false">COUNTIF(D30:AH30,"HT")</f>
        <v>5</v>
      </c>
      <c r="AO30" s="58" t="n">
        <f aca="false">Hesap!AH21</f>
        <v>6</v>
      </c>
      <c r="AP30" s="59" t="str">
        <f aca="false">IF(AO30&gt;6,"7+ gün ardışık",IF(AN30&lt;4,"HT eksik",IF(Hesap!CD21&gt;7,"Gece &gt; 1 hafta","")))</f>
        <v/>
      </c>
    </row>
    <row r="31" customFormat="false" ht="15" hidden="false" customHeight="false" outlineLevel="0" collapsed="false">
      <c r="A31" s="55" t="s">
        <v>140</v>
      </c>
      <c r="B31" s="56" t="s">
        <v>141</v>
      </c>
      <c r="C31" s="56" t="s">
        <v>139</v>
      </c>
      <c r="D31" s="55" t="s">
        <v>63</v>
      </c>
      <c r="E31" s="55" t="s">
        <v>69</v>
      </c>
      <c r="F31" s="55" t="s">
        <v>69</v>
      </c>
      <c r="G31" s="55" t="s">
        <v>69</v>
      </c>
      <c r="H31" s="55" t="s">
        <v>69</v>
      </c>
      <c r="I31" s="55" t="s">
        <v>69</v>
      </c>
      <c r="J31" s="55" t="s">
        <v>67</v>
      </c>
      <c r="K31" s="55" t="s">
        <v>63</v>
      </c>
      <c r="L31" s="55" t="s">
        <v>67</v>
      </c>
      <c r="M31" s="55" t="s">
        <v>67</v>
      </c>
      <c r="N31" s="55" t="s">
        <v>67</v>
      </c>
      <c r="O31" s="55" t="s">
        <v>67</v>
      </c>
      <c r="P31" s="55" t="s">
        <v>67</v>
      </c>
      <c r="Q31" s="55" t="s">
        <v>68</v>
      </c>
      <c r="R31" s="55" t="s">
        <v>63</v>
      </c>
      <c r="S31" s="55" t="s">
        <v>68</v>
      </c>
      <c r="T31" s="55" t="s">
        <v>68</v>
      </c>
      <c r="U31" s="55" t="s">
        <v>68</v>
      </c>
      <c r="V31" s="55" t="s">
        <v>68</v>
      </c>
      <c r="W31" s="55" t="s">
        <v>68</v>
      </c>
      <c r="X31" s="55" t="s">
        <v>69</v>
      </c>
      <c r="Y31" s="55" t="s">
        <v>63</v>
      </c>
      <c r="Z31" s="55" t="s">
        <v>69</v>
      </c>
      <c r="AA31" s="55" t="s">
        <v>69</v>
      </c>
      <c r="AB31" s="55" t="s">
        <v>69</v>
      </c>
      <c r="AC31" s="55" t="s">
        <v>69</v>
      </c>
      <c r="AD31" s="55" t="s">
        <v>88</v>
      </c>
      <c r="AE31" s="55" t="s">
        <v>67</v>
      </c>
      <c r="AF31" s="55" t="s">
        <v>63</v>
      </c>
      <c r="AG31" s="55" t="s">
        <v>67</v>
      </c>
      <c r="AH31" s="55"/>
      <c r="AI31" s="57" t="n">
        <f aca="false">COUNTIF(D31:AH31,"S1")</f>
        <v>8</v>
      </c>
      <c r="AJ31" s="57" t="n">
        <f aca="false">COUNTIF(D31:AH31,"S2")</f>
        <v>6</v>
      </c>
      <c r="AK31" s="57" t="n">
        <f aca="false">COUNTIF(D31:AH31,"S3")</f>
        <v>10</v>
      </c>
      <c r="AL31" s="58" t="n">
        <f aca="false">SUM(AI31:AK31)+COUNTIF(D31:AH31,"E")</f>
        <v>24</v>
      </c>
      <c r="AM31" s="57" t="n">
        <f aca="false">COUNTIF(D31:AH31,"Yİ")+COUNTIF(D31:AH31,"R")+COUNTIF(D31:AH31,"Üİ")+COUNTIF(D31:AH31,"Mİ")</f>
        <v>1</v>
      </c>
      <c r="AN31" s="57" t="n">
        <f aca="false">COUNTIF(D31:AH31,"HT")</f>
        <v>5</v>
      </c>
      <c r="AO31" s="58" t="n">
        <f aca="false">Hesap!AH22</f>
        <v>6</v>
      </c>
      <c r="AP31" s="59" t="str">
        <f aca="false">IF(AO31&gt;6,"7+ gün ardışık",IF(AN31&lt;4,"HT eksik",IF(Hesap!CD22&gt;7,"Gece &gt; 1 hafta","")))</f>
        <v/>
      </c>
    </row>
    <row r="32" customFormat="false" ht="15" hidden="false" customHeight="false" outlineLevel="0" collapsed="false">
      <c r="A32" s="55" t="s">
        <v>142</v>
      </c>
      <c r="B32" s="56" t="s">
        <v>143</v>
      </c>
      <c r="C32" s="56" t="s">
        <v>87</v>
      </c>
      <c r="D32" s="55" t="s">
        <v>63</v>
      </c>
      <c r="E32" s="55" t="s">
        <v>67</v>
      </c>
      <c r="F32" s="55" t="s">
        <v>67</v>
      </c>
      <c r="G32" s="55" t="s">
        <v>67</v>
      </c>
      <c r="H32" s="55" t="s">
        <v>67</v>
      </c>
      <c r="I32" s="55" t="s">
        <v>67</v>
      </c>
      <c r="J32" s="55" t="s">
        <v>68</v>
      </c>
      <c r="K32" s="55" t="s">
        <v>63</v>
      </c>
      <c r="L32" s="55" t="s">
        <v>68</v>
      </c>
      <c r="M32" s="55" t="s">
        <v>68</v>
      </c>
      <c r="N32" s="55" t="s">
        <v>68</v>
      </c>
      <c r="O32" s="55" t="s">
        <v>68</v>
      </c>
      <c r="P32" s="55" t="s">
        <v>68</v>
      </c>
      <c r="Q32" s="55" t="s">
        <v>69</v>
      </c>
      <c r="R32" s="55" t="s">
        <v>63</v>
      </c>
      <c r="S32" s="55" t="s">
        <v>69</v>
      </c>
      <c r="T32" s="55" t="s">
        <v>69</v>
      </c>
      <c r="U32" s="55" t="s">
        <v>69</v>
      </c>
      <c r="V32" s="55" t="s">
        <v>69</v>
      </c>
      <c r="W32" s="55" t="s">
        <v>69</v>
      </c>
      <c r="X32" s="55" t="s">
        <v>67</v>
      </c>
      <c r="Y32" s="55" t="s">
        <v>63</v>
      </c>
      <c r="Z32" s="55" t="s">
        <v>67</v>
      </c>
      <c r="AA32" s="55" t="s">
        <v>67</v>
      </c>
      <c r="AB32" s="55" t="s">
        <v>67</v>
      </c>
      <c r="AC32" s="55" t="s">
        <v>67</v>
      </c>
      <c r="AD32" s="55" t="s">
        <v>67</v>
      </c>
      <c r="AE32" s="55" t="s">
        <v>68</v>
      </c>
      <c r="AF32" s="55" t="s">
        <v>63</v>
      </c>
      <c r="AG32" s="55" t="s">
        <v>88</v>
      </c>
      <c r="AH32" s="55"/>
      <c r="AI32" s="57" t="n">
        <f aca="false">COUNTIF(D32:AH32,"S1")</f>
        <v>11</v>
      </c>
      <c r="AJ32" s="57" t="n">
        <f aca="false">COUNTIF(D32:AH32,"S2")</f>
        <v>7</v>
      </c>
      <c r="AK32" s="57" t="n">
        <f aca="false">COUNTIF(D32:AH32,"S3")</f>
        <v>6</v>
      </c>
      <c r="AL32" s="58" t="n">
        <f aca="false">SUM(AI32:AK32)+COUNTIF(D32:AH32,"E")</f>
        <v>24</v>
      </c>
      <c r="AM32" s="57" t="n">
        <f aca="false">COUNTIF(D32:AH32,"Yİ")+COUNTIF(D32:AH32,"R")+COUNTIF(D32:AH32,"Üİ")+COUNTIF(D32:AH32,"Mİ")</f>
        <v>1</v>
      </c>
      <c r="AN32" s="57" t="n">
        <f aca="false">COUNTIF(D32:AH32,"HT")</f>
        <v>5</v>
      </c>
      <c r="AO32" s="58" t="n">
        <f aca="false">Hesap!AH23</f>
        <v>6</v>
      </c>
      <c r="AP32" s="59" t="str">
        <f aca="false">IF(AO32&gt;6,"7+ gün ardışık",IF(AN32&lt;4,"HT eksik",IF(Hesap!CD23&gt;7,"Gece &gt; 1 hafta","")))</f>
        <v/>
      </c>
    </row>
    <row r="33" customFormat="false" ht="15" hidden="false" customHeight="false" outlineLevel="0" collapsed="false">
      <c r="A33" s="55" t="s">
        <v>144</v>
      </c>
      <c r="B33" s="56" t="s">
        <v>145</v>
      </c>
      <c r="C33" s="56" t="s">
        <v>87</v>
      </c>
      <c r="D33" s="55" t="s">
        <v>63</v>
      </c>
      <c r="E33" s="55" t="s">
        <v>68</v>
      </c>
      <c r="F33" s="55" t="s">
        <v>68</v>
      </c>
      <c r="G33" s="55" t="s">
        <v>68</v>
      </c>
      <c r="H33" s="55" t="s">
        <v>68</v>
      </c>
      <c r="I33" s="55" t="s">
        <v>68</v>
      </c>
      <c r="J33" s="55" t="s">
        <v>69</v>
      </c>
      <c r="K33" s="55" t="s">
        <v>63</v>
      </c>
      <c r="L33" s="55" t="s">
        <v>69</v>
      </c>
      <c r="M33" s="55" t="s">
        <v>69</v>
      </c>
      <c r="N33" s="55" t="s">
        <v>69</v>
      </c>
      <c r="O33" s="55" t="s">
        <v>69</v>
      </c>
      <c r="P33" s="55" t="s">
        <v>69</v>
      </c>
      <c r="Q33" s="55" t="s">
        <v>67</v>
      </c>
      <c r="R33" s="55" t="s">
        <v>63</v>
      </c>
      <c r="S33" s="55" t="s">
        <v>67</v>
      </c>
      <c r="T33" s="55" t="s">
        <v>67</v>
      </c>
      <c r="U33" s="55" t="s">
        <v>67</v>
      </c>
      <c r="V33" s="55" t="s">
        <v>67</v>
      </c>
      <c r="W33" s="55" t="s">
        <v>95</v>
      </c>
      <c r="X33" s="55" t="s">
        <v>68</v>
      </c>
      <c r="Y33" s="55" t="s">
        <v>63</v>
      </c>
      <c r="Z33" s="55" t="s">
        <v>68</v>
      </c>
      <c r="AA33" s="55" t="s">
        <v>68</v>
      </c>
      <c r="AB33" s="55" t="s">
        <v>68</v>
      </c>
      <c r="AC33" s="55" t="s">
        <v>68</v>
      </c>
      <c r="AD33" s="55" t="s">
        <v>68</v>
      </c>
      <c r="AE33" s="55" t="s">
        <v>69</v>
      </c>
      <c r="AF33" s="55" t="s">
        <v>63</v>
      </c>
      <c r="AG33" s="55" t="s">
        <v>69</v>
      </c>
      <c r="AH33" s="55"/>
      <c r="AI33" s="57" t="n">
        <f aca="false">COUNTIF(D33:AH33,"S1")</f>
        <v>5</v>
      </c>
      <c r="AJ33" s="57" t="n">
        <f aca="false">COUNTIF(D33:AH33,"S2")</f>
        <v>11</v>
      </c>
      <c r="AK33" s="57" t="n">
        <f aca="false">COUNTIF(D33:AH33,"S3")</f>
        <v>8</v>
      </c>
      <c r="AL33" s="58" t="n">
        <f aca="false">SUM(AI33:AK33)+COUNTIF(D33:AH33,"E")</f>
        <v>24</v>
      </c>
      <c r="AM33" s="57" t="n">
        <f aca="false">COUNTIF(D33:AH33,"Yİ")+COUNTIF(D33:AH33,"R")+COUNTIF(D33:AH33,"Üİ")+COUNTIF(D33:AH33,"Mİ")</f>
        <v>1</v>
      </c>
      <c r="AN33" s="57" t="n">
        <f aca="false">COUNTIF(D33:AH33,"HT")</f>
        <v>5</v>
      </c>
      <c r="AO33" s="58" t="n">
        <f aca="false">Hesap!AH24</f>
        <v>6</v>
      </c>
      <c r="AP33" s="59" t="str">
        <f aca="false">IF(AO33&gt;6,"7+ gün ardışık",IF(AN33&lt;4,"HT eksik",IF(Hesap!CD24&gt;7,"Gece &gt; 1 hafta","")))</f>
        <v/>
      </c>
    </row>
    <row r="34" customFormat="false" ht="15" hidden="false" customHeight="false" outlineLevel="0" collapsed="false">
      <c r="A34" s="55" t="s">
        <v>146</v>
      </c>
      <c r="B34" s="56" t="s">
        <v>147</v>
      </c>
      <c r="C34" s="56" t="s">
        <v>87</v>
      </c>
      <c r="D34" s="55" t="s">
        <v>63</v>
      </c>
      <c r="E34" s="55" t="s">
        <v>69</v>
      </c>
      <c r="F34" s="55" t="s">
        <v>69</v>
      </c>
      <c r="G34" s="55" t="s">
        <v>69</v>
      </c>
      <c r="H34" s="55" t="s">
        <v>69</v>
      </c>
      <c r="I34" s="55" t="s">
        <v>69</v>
      </c>
      <c r="J34" s="55" t="s">
        <v>67</v>
      </c>
      <c r="K34" s="55" t="s">
        <v>63</v>
      </c>
      <c r="L34" s="55" t="s">
        <v>67</v>
      </c>
      <c r="M34" s="55" t="s">
        <v>67</v>
      </c>
      <c r="N34" s="55" t="s">
        <v>67</v>
      </c>
      <c r="O34" s="55" t="s">
        <v>67</v>
      </c>
      <c r="P34" s="55" t="s">
        <v>67</v>
      </c>
      <c r="Q34" s="55" t="s">
        <v>68</v>
      </c>
      <c r="R34" s="55" t="s">
        <v>63</v>
      </c>
      <c r="S34" s="55" t="s">
        <v>111</v>
      </c>
      <c r="T34" s="55" t="s">
        <v>68</v>
      </c>
      <c r="U34" s="55" t="s">
        <v>68</v>
      </c>
      <c r="V34" s="55" t="s">
        <v>68</v>
      </c>
      <c r="W34" s="55" t="s">
        <v>88</v>
      </c>
      <c r="X34" s="55" t="s">
        <v>69</v>
      </c>
      <c r="Y34" s="55" t="s">
        <v>63</v>
      </c>
      <c r="Z34" s="55" t="s">
        <v>69</v>
      </c>
      <c r="AA34" s="55" t="s">
        <v>69</v>
      </c>
      <c r="AB34" s="55" t="s">
        <v>69</v>
      </c>
      <c r="AC34" s="55" t="s">
        <v>69</v>
      </c>
      <c r="AD34" s="55" t="s">
        <v>111</v>
      </c>
      <c r="AE34" s="55" t="s">
        <v>67</v>
      </c>
      <c r="AF34" s="55" t="s">
        <v>63</v>
      </c>
      <c r="AG34" s="55" t="s">
        <v>67</v>
      </c>
      <c r="AH34" s="55"/>
      <c r="AI34" s="57" t="n">
        <f aca="false">COUNTIF(D34:AH34,"S1")</f>
        <v>8</v>
      </c>
      <c r="AJ34" s="57" t="n">
        <f aca="false">COUNTIF(D34:AH34,"S2")</f>
        <v>4</v>
      </c>
      <c r="AK34" s="57" t="n">
        <f aca="false">COUNTIF(D34:AH34,"S3")</f>
        <v>10</v>
      </c>
      <c r="AL34" s="58" t="n">
        <f aca="false">SUM(AI34:AK34)+COUNTIF(D34:AH34,"E")</f>
        <v>24</v>
      </c>
      <c r="AM34" s="57" t="n">
        <f aca="false">COUNTIF(D34:AH34,"Yİ")+COUNTIF(D34:AH34,"R")+COUNTIF(D34:AH34,"Üİ")+COUNTIF(D34:AH34,"Mİ")</f>
        <v>1</v>
      </c>
      <c r="AN34" s="57" t="n">
        <f aca="false">COUNTIF(D34:AH34,"HT")</f>
        <v>5</v>
      </c>
      <c r="AO34" s="58" t="n">
        <f aca="false">Hesap!AH25</f>
        <v>6</v>
      </c>
      <c r="AP34" s="59" t="str">
        <f aca="false">IF(AO34&gt;6,"7+ gün ardışık",IF(AN34&lt;4,"HT eksik",IF(Hesap!CD25&gt;7,"Gece &gt; 1 hafta","")))</f>
        <v/>
      </c>
    </row>
    <row r="35" customFormat="false" ht="15" hidden="false" customHeight="true" outlineLevel="0" collapsed="false">
      <c r="A35" s="66" t="s">
        <v>148</v>
      </c>
      <c r="B35" s="66"/>
      <c r="C35" s="66"/>
      <c r="D35" s="67" t="n">
        <f aca="false">IF(D$8="","",COUNTIF(D11:D34,"S1"))</f>
        <v>0</v>
      </c>
      <c r="E35" s="67" t="n">
        <f aca="false">IF(E$8="","",COUNTIF(E11:E34,"S1"))</f>
        <v>8</v>
      </c>
      <c r="F35" s="67" t="n">
        <f aca="false">IF(F$8="","",COUNTIF(F11:F34,"S1"))</f>
        <v>7</v>
      </c>
      <c r="G35" s="67" t="n">
        <f aca="false">IF(G$8="","",COUNTIF(G11:G34,"S1"))</f>
        <v>6</v>
      </c>
      <c r="H35" s="67" t="n">
        <f aca="false">IF(H$8="","",COUNTIF(H11:H34,"S1"))</f>
        <v>7</v>
      </c>
      <c r="I35" s="67" t="n">
        <f aca="false">IF(I$8="","",COUNTIF(I11:I34,"S1"))</f>
        <v>8</v>
      </c>
      <c r="J35" s="67" t="n">
        <f aca="false">IF(J$8="","",COUNTIF(J11:J34,"S1"))</f>
        <v>6</v>
      </c>
      <c r="K35" s="67" t="n">
        <f aca="false">IF(K$8="","",COUNTIF(K11:K34,"S1"))</f>
        <v>1</v>
      </c>
      <c r="L35" s="67" t="n">
        <f aca="false">IF(L$8="","",COUNTIF(L11:L34,"S1"))</f>
        <v>7</v>
      </c>
      <c r="M35" s="67" t="n">
        <f aca="false">IF(M$8="","",COUNTIF(M11:M34,"S1"))</f>
        <v>6</v>
      </c>
      <c r="N35" s="67" t="n">
        <f aca="false">IF(N$8="","",COUNTIF(N11:N34,"S1"))</f>
        <v>8</v>
      </c>
      <c r="O35" s="67" t="n">
        <f aca="false">IF(O$8="","",COUNTIF(O11:O34,"S1"))</f>
        <v>7</v>
      </c>
      <c r="P35" s="67" t="n">
        <f aca="false">IF(P$8="","",COUNTIF(P11:P34,"S1"))</f>
        <v>8</v>
      </c>
      <c r="Q35" s="67" t="n">
        <f aca="false">IF(Q$8="","",COUNTIF(Q11:Q34,"S1"))</f>
        <v>9</v>
      </c>
      <c r="R35" s="67" t="n">
        <f aca="false">IF(R$8="","",COUNTIF(R11:R34,"S1"))</f>
        <v>1</v>
      </c>
      <c r="S35" s="67" t="n">
        <f aca="false">IF(S$8="","",COUNTIF(S11:S34,"S1"))</f>
        <v>9</v>
      </c>
      <c r="T35" s="67" t="n">
        <f aca="false">IF(T$8="","",COUNTIF(T11:T34,"S1"))</f>
        <v>8</v>
      </c>
      <c r="U35" s="67" t="n">
        <f aca="false">IF(U$8="","",COUNTIF(U11:U34,"S1"))</f>
        <v>7</v>
      </c>
      <c r="V35" s="67" t="n">
        <f aca="false">IF(V$8="","",COUNTIF(V11:V34,"S1"))</f>
        <v>8</v>
      </c>
      <c r="W35" s="67" t="n">
        <f aca="false">IF(W$8="","",COUNTIF(W11:W34,"S1"))</f>
        <v>7</v>
      </c>
      <c r="X35" s="67" t="n">
        <f aca="false">IF(X$8="","",COUNTIF(X11:X34,"S1"))</f>
        <v>8</v>
      </c>
      <c r="Y35" s="67" t="n">
        <f aca="false">IF(Y$8="","",COUNTIF(Y11:Y34,"S1"))</f>
        <v>0</v>
      </c>
      <c r="Z35" s="67" t="n">
        <f aca="false">IF(Z$8="","",COUNTIF(Z11:Z34,"S1"))</f>
        <v>8</v>
      </c>
      <c r="AA35" s="67" t="n">
        <f aca="false">IF(AA$8="","",COUNTIF(AA11:AA34,"S1"))</f>
        <v>8</v>
      </c>
      <c r="AB35" s="67" t="n">
        <f aca="false">IF(AB$8="","",COUNTIF(AB11:AB34,"S1"))</f>
        <v>8</v>
      </c>
      <c r="AC35" s="67" t="n">
        <f aca="false">IF(AC$8="","",COUNTIF(AC11:AC34,"S1"))</f>
        <v>7</v>
      </c>
      <c r="AD35" s="67" t="n">
        <f aca="false">IF(AD$8="","",COUNTIF(AD11:AD34,"S1"))</f>
        <v>8</v>
      </c>
      <c r="AE35" s="67" t="n">
        <f aca="false">IF(AE$8="","",COUNTIF(AE11:AE34,"S1"))</f>
        <v>7</v>
      </c>
      <c r="AF35" s="67" t="n">
        <f aca="false">IF(AF$8="","",COUNTIF(AF11:AF34,"S1"))</f>
        <v>0</v>
      </c>
      <c r="AG35" s="67" t="n">
        <f aca="false">IF(AG$8="","",COUNTIF(AG11:AG34,"S1"))</f>
        <v>8</v>
      </c>
      <c r="AH35" s="67" t="str">
        <f aca="false">IF(AH$8="","",COUNTIF(AH11:AH34,"S1"))</f>
        <v/>
      </c>
    </row>
    <row r="36" customFormat="false" ht="15" hidden="false" customHeight="true" outlineLevel="0" collapsed="false">
      <c r="A36" s="66" t="s">
        <v>149</v>
      </c>
      <c r="B36" s="66"/>
      <c r="C36" s="66"/>
      <c r="D36" s="67" t="n">
        <f aca="false">IF(D$8="","",COUNTIF(D11:D34,"S2"))</f>
        <v>0</v>
      </c>
      <c r="E36" s="67" t="n">
        <f aca="false">IF(E$8="","",COUNTIF(E11:E34,"S2"))</f>
        <v>8</v>
      </c>
      <c r="F36" s="67" t="n">
        <f aca="false">IF(F$8="","",COUNTIF(F11:F34,"S2"))</f>
        <v>8</v>
      </c>
      <c r="G36" s="67" t="n">
        <f aca="false">IF(G$8="","",COUNTIF(G11:G34,"S2"))</f>
        <v>8</v>
      </c>
      <c r="H36" s="67" t="n">
        <f aca="false">IF(H$8="","",COUNTIF(H11:H34,"S2"))</f>
        <v>8</v>
      </c>
      <c r="I36" s="67" t="n">
        <f aca="false">IF(I$8="","",COUNTIF(I11:I34,"S2"))</f>
        <v>8</v>
      </c>
      <c r="J36" s="67" t="n">
        <f aca="false">IF(J$8="","",COUNTIF(J11:J34,"S2"))</f>
        <v>8</v>
      </c>
      <c r="K36" s="67" t="n">
        <f aca="false">IF(K$8="","",COUNTIF(K11:K34,"S2"))</f>
        <v>0</v>
      </c>
      <c r="L36" s="67" t="n">
        <f aca="false">IF(L$8="","",COUNTIF(L11:L34,"S2"))</f>
        <v>7</v>
      </c>
      <c r="M36" s="67" t="n">
        <f aca="false">IF(M$8="","",COUNTIF(M11:M34,"S2"))</f>
        <v>8</v>
      </c>
      <c r="N36" s="67" t="n">
        <f aca="false">IF(N$8="","",COUNTIF(N11:N34,"S2"))</f>
        <v>8</v>
      </c>
      <c r="O36" s="67" t="n">
        <f aca="false">IF(O$8="","",COUNTIF(O11:O34,"S2"))</f>
        <v>5</v>
      </c>
      <c r="P36" s="67" t="n">
        <f aca="false">IF(P$8="","",COUNTIF(P11:P34,"S2"))</f>
        <v>7</v>
      </c>
      <c r="Q36" s="67" t="n">
        <f aca="false">IF(Q$8="","",COUNTIF(Q11:Q34,"S2"))</f>
        <v>7</v>
      </c>
      <c r="R36" s="67" t="n">
        <f aca="false">IF(R$8="","",COUNTIF(R11:R34,"S2"))</f>
        <v>0</v>
      </c>
      <c r="S36" s="67" t="n">
        <f aca="false">IF(S$8="","",COUNTIF(S11:S34,"S2"))</f>
        <v>6</v>
      </c>
      <c r="T36" s="67" t="n">
        <f aca="false">IF(T$8="","",COUNTIF(T11:T34,"S2"))</f>
        <v>8</v>
      </c>
      <c r="U36" s="67" t="n">
        <f aca="false">IF(U$8="","",COUNTIF(U11:U34,"S2"))</f>
        <v>6</v>
      </c>
      <c r="V36" s="67" t="n">
        <f aca="false">IF(V$8="","",COUNTIF(V11:V34,"S2"))</f>
        <v>8</v>
      </c>
      <c r="W36" s="67" t="n">
        <f aca="false">IF(W$8="","",COUNTIF(W11:W34,"S2"))</f>
        <v>7</v>
      </c>
      <c r="X36" s="67" t="n">
        <f aca="false">IF(X$8="","",COUNTIF(X11:X34,"S2"))</f>
        <v>8</v>
      </c>
      <c r="Y36" s="67" t="n">
        <f aca="false">IF(Y$8="","",COUNTIF(Y11:Y34,"S2"))</f>
        <v>0</v>
      </c>
      <c r="Z36" s="67" t="n">
        <f aca="false">IF(Z$8="","",COUNTIF(Z11:Z34,"S2"))</f>
        <v>7</v>
      </c>
      <c r="AA36" s="67" t="n">
        <f aca="false">IF(AA$8="","",COUNTIF(AA11:AA34,"S2"))</f>
        <v>7</v>
      </c>
      <c r="AB36" s="67" t="n">
        <f aca="false">IF(AB$8="","",COUNTIF(AB11:AB34,"S2"))</f>
        <v>8</v>
      </c>
      <c r="AC36" s="67" t="n">
        <f aca="false">IF(AC$8="","",COUNTIF(AC11:AC34,"S2"))</f>
        <v>7</v>
      </c>
      <c r="AD36" s="67" t="n">
        <f aca="false">IF(AD$8="","",COUNTIF(AD11:AD34,"S2"))</f>
        <v>7</v>
      </c>
      <c r="AE36" s="67" t="n">
        <f aca="false">IF(AE$8="","",COUNTIF(AE11:AE34,"S2"))</f>
        <v>8</v>
      </c>
      <c r="AF36" s="67" t="n">
        <f aca="false">IF(AF$8="","",COUNTIF(AF11:AF34,"S2"))</f>
        <v>0</v>
      </c>
      <c r="AG36" s="67" t="n">
        <f aca="false">IF(AG$8="","",COUNTIF(AG11:AG34,"S2"))</f>
        <v>7</v>
      </c>
      <c r="AH36" s="67" t="str">
        <f aca="false">IF(AH$8="","",COUNTIF(AH11:AH34,"S2"))</f>
        <v/>
      </c>
    </row>
    <row r="37" customFormat="false" ht="15" hidden="false" customHeight="true" outlineLevel="0" collapsed="false">
      <c r="A37" s="66" t="s">
        <v>150</v>
      </c>
      <c r="B37" s="66"/>
      <c r="C37" s="66"/>
      <c r="D37" s="67" t="n">
        <f aca="false">IF(D$8="","",COUNTIF(D11:D34,"S3"))</f>
        <v>0</v>
      </c>
      <c r="E37" s="67" t="n">
        <f aca="false">IF(E$8="","",COUNTIF(E11:E34,"S3"))</f>
        <v>8</v>
      </c>
      <c r="F37" s="67" t="n">
        <f aca="false">IF(F$8="","",COUNTIF(F11:F34,"S3"))</f>
        <v>8</v>
      </c>
      <c r="G37" s="67" t="n">
        <f aca="false">IF(G$8="","",COUNTIF(G11:G34,"S3"))</f>
        <v>8</v>
      </c>
      <c r="H37" s="67" t="n">
        <f aca="false">IF(H$8="","",COUNTIF(H11:H34,"S3"))</f>
        <v>7</v>
      </c>
      <c r="I37" s="67" t="n">
        <f aca="false">IF(I$8="","",COUNTIF(I11:I34,"S3"))</f>
        <v>8</v>
      </c>
      <c r="J37" s="67" t="n">
        <f aca="false">IF(J$8="","",COUNTIF(J11:J34,"S3"))</f>
        <v>8</v>
      </c>
      <c r="K37" s="67" t="n">
        <f aca="false">IF(K$8="","",COUNTIF(K11:K34,"S3"))</f>
        <v>1</v>
      </c>
      <c r="L37" s="67" t="n">
        <f aca="false">IF(L$8="","",COUNTIF(L11:L34,"S3"))</f>
        <v>9</v>
      </c>
      <c r="M37" s="67" t="n">
        <f aca="false">IF(M$8="","",COUNTIF(M11:M34,"S3"))</f>
        <v>8</v>
      </c>
      <c r="N37" s="67" t="n">
        <f aca="false">IF(N$8="","",COUNTIF(N11:N34,"S3"))</f>
        <v>7</v>
      </c>
      <c r="O37" s="67" t="n">
        <f aca="false">IF(O$8="","",COUNTIF(O11:O34,"S3"))</f>
        <v>7</v>
      </c>
      <c r="P37" s="67" t="n">
        <f aca="false">IF(P$8="","",COUNTIF(P11:P34,"S3"))</f>
        <v>8</v>
      </c>
      <c r="Q37" s="67" t="n">
        <f aca="false">IF(Q$8="","",COUNTIF(Q11:Q34,"S3"))</f>
        <v>8</v>
      </c>
      <c r="R37" s="67" t="n">
        <f aca="false">IF(R$8="","",COUNTIF(R11:R34,"S3"))</f>
        <v>0</v>
      </c>
      <c r="S37" s="67" t="n">
        <f aca="false">IF(S$8="","",COUNTIF(S11:S34,"S3"))</f>
        <v>7</v>
      </c>
      <c r="T37" s="67" t="n">
        <f aca="false">IF(T$8="","",COUNTIF(T11:T34,"S3"))</f>
        <v>8</v>
      </c>
      <c r="U37" s="67" t="n">
        <f aca="false">IF(U$8="","",COUNTIF(U11:U34,"S3"))</f>
        <v>6</v>
      </c>
      <c r="V37" s="67" t="n">
        <f aca="false">IF(V$8="","",COUNTIF(V11:V34,"S3"))</f>
        <v>8</v>
      </c>
      <c r="W37" s="67" t="n">
        <f aca="false">IF(W$8="","",COUNTIF(W11:W34,"S3"))</f>
        <v>8</v>
      </c>
      <c r="X37" s="67" t="n">
        <f aca="false">IF(X$8="","",COUNTIF(X11:X34,"S3"))</f>
        <v>8</v>
      </c>
      <c r="Y37" s="67" t="n">
        <f aca="false">IF(Y$8="","",COUNTIF(Y11:Y34,"S3"))</f>
        <v>0</v>
      </c>
      <c r="Z37" s="67" t="n">
        <f aca="false">IF(Z$8="","",COUNTIF(Z11:Z34,"S3"))</f>
        <v>8</v>
      </c>
      <c r="AA37" s="67" t="n">
        <f aca="false">IF(AA$8="","",COUNTIF(AA11:AA34,"S3"))</f>
        <v>8</v>
      </c>
      <c r="AB37" s="67" t="n">
        <f aca="false">IF(AB$8="","",COUNTIF(AB11:AB34,"S3"))</f>
        <v>7</v>
      </c>
      <c r="AC37" s="67" t="n">
        <f aca="false">IF(AC$8="","",COUNTIF(AC11:AC34,"S3"))</f>
        <v>6</v>
      </c>
      <c r="AD37" s="67" t="n">
        <f aca="false">IF(AD$8="","",COUNTIF(AD11:AD34,"S3"))</f>
        <v>6</v>
      </c>
      <c r="AE37" s="67" t="n">
        <f aca="false">IF(AE$8="","",COUNTIF(AE11:AE34,"S3"))</f>
        <v>8</v>
      </c>
      <c r="AF37" s="67" t="n">
        <f aca="false">IF(AF$8="","",COUNTIF(AF11:AF34,"S3"))</f>
        <v>0</v>
      </c>
      <c r="AG37" s="67" t="n">
        <f aca="false">IF(AG$8="","",COUNTIF(AG11:AG34,"S3"))</f>
        <v>8</v>
      </c>
      <c r="AH37" s="67" t="str">
        <f aca="false">IF(AH$8="","",COUNTIF(AH11:AH34,"S3"))</f>
        <v/>
      </c>
    </row>
    <row r="38" customFormat="false" ht="15" hidden="false" customHeight="true" outlineLevel="0" collapsed="false">
      <c r="A38" s="66" t="s">
        <v>151</v>
      </c>
      <c r="B38" s="66"/>
      <c r="C38" s="66"/>
      <c r="D38" s="68" t="str">
        <f aca="false">IF(D$8="","",IF(AND(WEEKDAY(D$8,2)=7,Ayarlar!$B$10="Hayır"),"",MAX(0,Ayarlar!$B$7-D35)+MAX(0,Ayarlar!$B$8-D36)+MAX(0,Ayarlar!$B$9-D37)))</f>
        <v/>
      </c>
      <c r="E38" s="68" t="n">
        <f aca="false">IF(E$8="","",IF(AND(WEEKDAY(E$8,2)=7,Ayarlar!$B$10="Hayır"),"",MAX(0,Ayarlar!$B$7-E35)+MAX(0,Ayarlar!$B$8-E36)+MAX(0,Ayarlar!$B$9-E37)))</f>
        <v>0</v>
      </c>
      <c r="F38" s="68" t="n">
        <f aca="false">IF(F$8="","",IF(AND(WEEKDAY(F$8,2)=7,Ayarlar!$B$10="Hayır"),"",MAX(0,Ayarlar!$B$7-F35)+MAX(0,Ayarlar!$B$8-F36)+MAX(0,Ayarlar!$B$9-F37)))</f>
        <v>1</v>
      </c>
      <c r="G38" s="68" t="n">
        <f aca="false">IF(G$8="","",IF(AND(WEEKDAY(G$8,2)=7,Ayarlar!$B$10="Hayır"),"",MAX(0,Ayarlar!$B$7-G35)+MAX(0,Ayarlar!$B$8-G36)+MAX(0,Ayarlar!$B$9-G37)))</f>
        <v>2</v>
      </c>
      <c r="H38" s="68" t="n">
        <f aca="false">IF(H$8="","",IF(AND(WEEKDAY(H$8,2)=7,Ayarlar!$B$10="Hayır"),"",MAX(0,Ayarlar!$B$7-H35)+MAX(0,Ayarlar!$B$8-H36)+MAX(0,Ayarlar!$B$9-H37)))</f>
        <v>1</v>
      </c>
      <c r="I38" s="68" t="n">
        <f aca="false">IF(I$8="","",IF(AND(WEEKDAY(I$8,2)=7,Ayarlar!$B$10="Hayır"),"",MAX(0,Ayarlar!$B$7-I35)+MAX(0,Ayarlar!$B$8-I36)+MAX(0,Ayarlar!$B$9-I37)))</f>
        <v>0</v>
      </c>
      <c r="J38" s="68" t="n">
        <f aca="false">IF(J$8="","",IF(AND(WEEKDAY(J$8,2)=7,Ayarlar!$B$10="Hayır"),"",MAX(0,Ayarlar!$B$7-J35)+MAX(0,Ayarlar!$B$8-J36)+MAX(0,Ayarlar!$B$9-J37)))</f>
        <v>2</v>
      </c>
      <c r="K38" s="68" t="str">
        <f aca="false">IF(K$8="","",IF(AND(WEEKDAY(K$8,2)=7,Ayarlar!$B$10="Hayır"),"",MAX(0,Ayarlar!$B$7-K35)+MAX(0,Ayarlar!$B$8-K36)+MAX(0,Ayarlar!$B$9-K37)))</f>
        <v/>
      </c>
      <c r="L38" s="68" t="n">
        <f aca="false">IF(L$8="","",IF(AND(WEEKDAY(L$8,2)=7,Ayarlar!$B$10="Hayır"),"",MAX(0,Ayarlar!$B$7-L35)+MAX(0,Ayarlar!$B$8-L36)+MAX(0,Ayarlar!$B$9-L37)))</f>
        <v>2</v>
      </c>
      <c r="M38" s="68" t="n">
        <f aca="false">IF(M$8="","",IF(AND(WEEKDAY(M$8,2)=7,Ayarlar!$B$10="Hayır"),"",MAX(0,Ayarlar!$B$7-M35)+MAX(0,Ayarlar!$B$8-M36)+MAX(0,Ayarlar!$B$9-M37)))</f>
        <v>2</v>
      </c>
      <c r="N38" s="68" t="n">
        <f aca="false">IF(N$8="","",IF(AND(WEEKDAY(N$8,2)=7,Ayarlar!$B$10="Hayır"),"",MAX(0,Ayarlar!$B$7-N35)+MAX(0,Ayarlar!$B$8-N36)+MAX(0,Ayarlar!$B$9-N37)))</f>
        <v>0</v>
      </c>
      <c r="O38" s="68" t="n">
        <f aca="false">IF(O$8="","",IF(AND(WEEKDAY(O$8,2)=7,Ayarlar!$B$10="Hayır"),"",MAX(0,Ayarlar!$B$7-O35)+MAX(0,Ayarlar!$B$8-O36)+MAX(0,Ayarlar!$B$9-O37)))</f>
        <v>4</v>
      </c>
      <c r="P38" s="68" t="n">
        <f aca="false">IF(P$8="","",IF(AND(WEEKDAY(P$8,2)=7,Ayarlar!$B$10="Hayır"),"",MAX(0,Ayarlar!$B$7-P35)+MAX(0,Ayarlar!$B$8-P36)+MAX(0,Ayarlar!$B$9-P37)))</f>
        <v>1</v>
      </c>
      <c r="Q38" s="68" t="n">
        <f aca="false">IF(Q$8="","",IF(AND(WEEKDAY(Q$8,2)=7,Ayarlar!$B$10="Hayır"),"",MAX(0,Ayarlar!$B$7-Q35)+MAX(0,Ayarlar!$B$8-Q36)+MAX(0,Ayarlar!$B$9-Q37)))</f>
        <v>1</v>
      </c>
      <c r="R38" s="68" t="str">
        <f aca="false">IF(R$8="","",IF(AND(WEEKDAY(R$8,2)=7,Ayarlar!$B$10="Hayır"),"",MAX(0,Ayarlar!$B$7-R35)+MAX(0,Ayarlar!$B$8-R36)+MAX(0,Ayarlar!$B$9-R37)))</f>
        <v/>
      </c>
      <c r="S38" s="68" t="n">
        <f aca="false">IF(S$8="","",IF(AND(WEEKDAY(S$8,2)=7,Ayarlar!$B$10="Hayır"),"",MAX(0,Ayarlar!$B$7-S35)+MAX(0,Ayarlar!$B$8-S36)+MAX(0,Ayarlar!$B$9-S37)))</f>
        <v>2</v>
      </c>
      <c r="T38" s="68" t="n">
        <f aca="false">IF(T$8="","",IF(AND(WEEKDAY(T$8,2)=7,Ayarlar!$B$10="Hayır"),"",MAX(0,Ayarlar!$B$7-T35)+MAX(0,Ayarlar!$B$8-T36)+MAX(0,Ayarlar!$B$9-T37)))</f>
        <v>0</v>
      </c>
      <c r="U38" s="68" t="n">
        <f aca="false">IF(U$8="","",IF(AND(WEEKDAY(U$8,2)=7,Ayarlar!$B$10="Hayır"),"",MAX(0,Ayarlar!$B$7-U35)+MAX(0,Ayarlar!$B$8-U36)+MAX(0,Ayarlar!$B$9-U37)))</f>
        <v>4</v>
      </c>
      <c r="V38" s="68" t="n">
        <f aca="false">IF(V$8="","",IF(AND(WEEKDAY(V$8,2)=7,Ayarlar!$B$10="Hayır"),"",MAX(0,Ayarlar!$B$7-V35)+MAX(0,Ayarlar!$B$8-V36)+MAX(0,Ayarlar!$B$9-V37)))</f>
        <v>0</v>
      </c>
      <c r="W38" s="68" t="n">
        <f aca="false">IF(W$8="","",IF(AND(WEEKDAY(W$8,2)=7,Ayarlar!$B$10="Hayır"),"",MAX(0,Ayarlar!$B$7-W35)+MAX(0,Ayarlar!$B$8-W36)+MAX(0,Ayarlar!$B$9-W37)))</f>
        <v>2</v>
      </c>
      <c r="X38" s="68" t="n">
        <f aca="false">IF(X$8="","",IF(AND(WEEKDAY(X$8,2)=7,Ayarlar!$B$10="Hayır"),"",MAX(0,Ayarlar!$B$7-X35)+MAX(0,Ayarlar!$B$8-X36)+MAX(0,Ayarlar!$B$9-X37)))</f>
        <v>0</v>
      </c>
      <c r="Y38" s="68" t="str">
        <f aca="false">IF(Y$8="","",IF(AND(WEEKDAY(Y$8,2)=7,Ayarlar!$B$10="Hayır"),"",MAX(0,Ayarlar!$B$7-Y35)+MAX(0,Ayarlar!$B$8-Y36)+MAX(0,Ayarlar!$B$9-Y37)))</f>
        <v/>
      </c>
      <c r="Z38" s="68" t="n">
        <f aca="false">IF(Z$8="","",IF(AND(WEEKDAY(Z$8,2)=7,Ayarlar!$B$10="Hayır"),"",MAX(0,Ayarlar!$B$7-Z35)+MAX(0,Ayarlar!$B$8-Z36)+MAX(0,Ayarlar!$B$9-Z37)))</f>
        <v>1</v>
      </c>
      <c r="AA38" s="68" t="n">
        <f aca="false">IF(AA$8="","",IF(AND(WEEKDAY(AA$8,2)=7,Ayarlar!$B$10="Hayır"),"",MAX(0,Ayarlar!$B$7-AA35)+MAX(0,Ayarlar!$B$8-AA36)+MAX(0,Ayarlar!$B$9-AA37)))</f>
        <v>1</v>
      </c>
      <c r="AB38" s="68" t="n">
        <f aca="false">IF(AB$8="","",IF(AND(WEEKDAY(AB$8,2)=7,Ayarlar!$B$10="Hayır"),"",MAX(0,Ayarlar!$B$7-AB35)+MAX(0,Ayarlar!$B$8-AB36)+MAX(0,Ayarlar!$B$9-AB37)))</f>
        <v>0</v>
      </c>
      <c r="AC38" s="68" t="n">
        <f aca="false">IF(AC$8="","",IF(AND(WEEKDAY(AC$8,2)=7,Ayarlar!$B$10="Hayır"),"",MAX(0,Ayarlar!$B$7-AC35)+MAX(0,Ayarlar!$B$8-AC36)+MAX(0,Ayarlar!$B$9-AC37)))</f>
        <v>3</v>
      </c>
      <c r="AD38" s="68" t="n">
        <f aca="false">IF(AD$8="","",IF(AND(WEEKDAY(AD$8,2)=7,Ayarlar!$B$10="Hayır"),"",MAX(0,Ayarlar!$B$7-AD35)+MAX(0,Ayarlar!$B$8-AD36)+MAX(0,Ayarlar!$B$9-AD37)))</f>
        <v>2</v>
      </c>
      <c r="AE38" s="68" t="n">
        <f aca="false">IF(AE$8="","",IF(AND(WEEKDAY(AE$8,2)=7,Ayarlar!$B$10="Hayır"),"",MAX(0,Ayarlar!$B$7-AE35)+MAX(0,Ayarlar!$B$8-AE36)+MAX(0,Ayarlar!$B$9-AE37)))</f>
        <v>1</v>
      </c>
      <c r="AF38" s="68" t="str">
        <f aca="false">IF(AF$8="","",IF(AND(WEEKDAY(AF$8,2)=7,Ayarlar!$B$10="Hayır"),"",MAX(0,Ayarlar!$B$7-AF35)+MAX(0,Ayarlar!$B$8-AF36)+MAX(0,Ayarlar!$B$9-AF37)))</f>
        <v/>
      </c>
      <c r="AG38" s="68" t="n">
        <f aca="false">IF(AG$8="","",IF(AND(WEEKDAY(AG$8,2)=7,Ayarlar!$B$10="Hayır"),"",MAX(0,Ayarlar!$B$7-AG35)+MAX(0,Ayarlar!$B$8-AG36)+MAX(0,Ayarlar!$B$9-AG37)))</f>
        <v>1</v>
      </c>
      <c r="AH38" s="68" t="str">
        <f aca="false">IF(AH$8="","",IF(AND(WEEKDAY(AH$8,2)=7,Ayarlar!$B$10="Hayır"),"",MAX(0,Ayarlar!$B$7-AH35)+MAX(0,Ayarlar!$B$8-AH36)+MAX(0,Ayarlar!$B$9-AH37)))</f>
        <v/>
      </c>
    </row>
    <row r="40" customFormat="false" ht="15" hidden="false" customHeight="false" outlineLevel="0" collapsed="false">
      <c r="A40" s="69" t="s">
        <v>72</v>
      </c>
      <c r="B40" s="69"/>
      <c r="C40" s="69"/>
      <c r="D40" s="69"/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</row>
  </sheetData>
  <sheetProtection sheet="true" formatCells="false" formatColumns="false" formatRows="false" insertRows="false" deleteRows="false" sort="false" autoFilter="false"/>
  <mergeCells count="10">
    <mergeCell ref="A1:AQ1"/>
    <mergeCell ref="A2:AQ2"/>
    <mergeCell ref="B4:C4"/>
    <mergeCell ref="B5:C5"/>
    <mergeCell ref="B6:C6"/>
    <mergeCell ref="A35:C35"/>
    <mergeCell ref="A36:C36"/>
    <mergeCell ref="A37:C37"/>
    <mergeCell ref="A38:C38"/>
    <mergeCell ref="A40:AQ40"/>
  </mergeCells>
  <conditionalFormatting sqref="D11:AH34">
    <cfRule type="cellIs" priority="2" operator="equal" aboveAverage="0" equalAverage="0" bottom="0" percent="0" rank="0" text="" dxfId="3">
      <formula>"S1"</formula>
    </cfRule>
    <cfRule type="cellIs" priority="3" operator="equal" aboveAverage="0" equalAverage="0" bottom="0" percent="0" rank="0" text="" dxfId="2">
      <formula>"S2"</formula>
    </cfRule>
    <cfRule type="cellIs" priority="4" operator="equal" aboveAverage="0" equalAverage="0" bottom="0" percent="0" rank="0" text="" dxfId="4">
      <formula>"S3"</formula>
    </cfRule>
    <cfRule type="cellIs" priority="5" operator="equal" aboveAverage="0" equalAverage="0" bottom="0" percent="0" rank="0" text="" dxfId="5">
      <formula>"HT"</formula>
    </cfRule>
    <cfRule type="cellIs" priority="6" operator="equal" aboveAverage="0" equalAverage="0" bottom="0" percent="0" rank="0" text="" dxfId="1">
      <formula>"Yİ"</formula>
    </cfRule>
    <cfRule type="cellIs" priority="7" operator="equal" aboveAverage="0" equalAverage="0" bottom="0" percent="0" rank="0" text="" dxfId="0">
      <formula>"R"</formula>
    </cfRule>
    <cfRule type="cellIs" priority="8" operator="equal" aboveAverage="0" equalAverage="0" bottom="0" percent="0" rank="0" text="" dxfId="0">
      <formula>"Üİ"</formula>
    </cfRule>
    <cfRule type="cellIs" priority="9" operator="equal" aboveAverage="0" equalAverage="0" bottom="0" percent="0" rank="0" text="" dxfId="6">
      <formula>"Mİ"</formula>
    </cfRule>
    <cfRule type="cellIs" priority="10" operator="equal" aboveAverage="0" equalAverage="0" bottom="0" percent="0" rank="0" text="" dxfId="7">
      <formula>"E"</formula>
    </cfRule>
  </conditionalFormatting>
  <conditionalFormatting sqref="D8:AH9">
    <cfRule type="expression" priority="11" aboveAverage="0" equalAverage="0" bottom="0" percent="0" rank="0" text="" dxfId="8">
      <formula>AND(D$8&lt;&gt;"",WEEKDAY(D$8,2)&gt;=6)</formula>
    </cfRule>
  </conditionalFormatting>
  <conditionalFormatting sqref="D38:AH38">
    <cfRule type="cellIs" priority="12" operator="greaterThan" aboveAverage="0" equalAverage="0" bottom="0" percent="0" rank="0" text="" dxfId="0">
      <formula>0</formula>
    </cfRule>
    <cfRule type="cellIs" priority="13" operator="equal" aboveAverage="0" equalAverage="0" bottom="0" percent="0" rank="0" text="" dxfId="9">
      <formula>0</formula>
    </cfRule>
  </conditionalFormatting>
  <conditionalFormatting sqref="D8:AH38">
    <cfRule type="expression" priority="14" aboveAverage="0" equalAverage="0" bottom="0" percent="0" rank="0" text="" dxfId="10">
      <formula>D$8=""</formula>
    </cfRule>
  </conditionalFormatting>
  <conditionalFormatting sqref="AP11:AP34">
    <cfRule type="cellIs" priority="15" operator="notEqual" aboveAverage="0" equalAverage="0" bottom="0" percent="0" rank="0" text="" dxfId="11">
      <formula>""</formula>
    </cfRule>
  </conditionalFormatting>
  <conditionalFormatting sqref="AO11:AO34">
    <cfRule type="dataBar" priority="16">
      <dataBar showValue="1" minLength="10" maxLength="90">
        <cfvo type="num" val="0"/>
        <cfvo type="max" val="0"/>
        <color rgb="FF243447"/>
      </dataBar>
      <extLst>
        <ext xmlns:x14="http://schemas.microsoft.com/office/spreadsheetml/2009/9/main" uri="{B025F937-C7B1-47D3-B67F-A62EFF666E3E}">
          <x14:id>{B08A42D1-3740-4AD6-B9A9-8FCA48668FB5}</x14:id>
        </ext>
      </extLst>
    </cfRule>
  </conditionalFormatting>
  <dataValidations count="1">
    <dataValidation allowBlank="true" error="Listeden seçin." errorStyle="stop" errorTitle="Liste" operator="between" showDropDown="false" showErrorMessage="true" showInputMessage="false" sqref="D11:AH34" type="list">
      <formula1>"S1,S2,S3,HT,Yİ,R,Üİ,Mİ,E"</formula1>
      <formula2>0</formula2>
    </dataValidation>
  </dataValidations>
  <hyperlinks>
    <hyperlink ref="A7" location="'Dashboard'!A1" display="Dashboard"/>
    <hyperlink ref="B7" location="'Çizelge'!A1" display="·  Çizelge"/>
    <hyperlink ref="C7" location="'Ayarlar'!A1" display="·  Ayarlar"/>
    <hyperlink ref="D7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B08A42D1-3740-4AD6-B9A9-8FCA48668FB5}">
            <x14:dataBar minLength="10" maxLength="90" axisPosition="none" gradient="true">
              <x14:cfvo type="num">
                <xm:f>0</xm:f>
              </x14:cfvo>
              <x14:cfvo type="max"/>
              <x14:negativeFillColor rgb="FF243447"/>
              <x14:axisColor rgb="FF000000"/>
            </x14:dataBar>
          </x14:cfRule>
          <xm:sqref>AO11:AO34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30"/>
    <col collapsed="false" customWidth="true" hidden="false" outlineLevel="0" max="2" min="2" style="0" width="14"/>
    <col collapsed="false" customWidth="true" hidden="false" outlineLevel="0" max="4" min="4" style="0" width="8"/>
    <col collapsed="false" customWidth="true" hidden="false" outlineLevel="0" max="5" min="5" style="0" width="22"/>
    <col collapsed="false" customWidth="true" hidden="false" outlineLevel="0" max="6" min="6" style="0" width="12"/>
  </cols>
  <sheetData>
    <row r="1" customFormat="false" ht="33.75" hidden="false" customHeight="true" outlineLevel="0" collapsed="false">
      <c r="A1" s="20" t="s">
        <v>152</v>
      </c>
      <c r="B1" s="20"/>
      <c r="C1" s="20"/>
      <c r="D1" s="20"/>
      <c r="E1" s="20"/>
      <c r="F1" s="20"/>
    </row>
    <row r="2" customFormat="false" ht="19.5" hidden="false" customHeight="true" outlineLevel="0" collapsed="false">
      <c r="A2" s="22" t="s">
        <v>153</v>
      </c>
      <c r="B2" s="22"/>
      <c r="C2" s="22"/>
      <c r="D2" s="22"/>
      <c r="E2" s="22"/>
      <c r="F2" s="22"/>
    </row>
    <row r="3" customFormat="false" ht="15" hidden="false" customHeight="false" outlineLevel="0" collapsed="false">
      <c r="A3" s="49" t="s">
        <v>29</v>
      </c>
      <c r="B3" s="49" t="s">
        <v>30</v>
      </c>
      <c r="C3" s="50" t="s">
        <v>31</v>
      </c>
      <c r="D3" s="49" t="s">
        <v>32</v>
      </c>
    </row>
    <row r="4" customFormat="false" ht="15" hidden="false" customHeight="false" outlineLevel="0" collapsed="false">
      <c r="A4" s="37" t="s">
        <v>154</v>
      </c>
      <c r="B4" s="37" t="s">
        <v>155</v>
      </c>
      <c r="D4" s="37" t="s">
        <v>156</v>
      </c>
      <c r="E4" s="37" t="s">
        <v>157</v>
      </c>
      <c r="F4" s="37" t="s">
        <v>158</v>
      </c>
    </row>
    <row r="5" customFormat="false" ht="15" hidden="false" customHeight="false" outlineLevel="0" collapsed="false">
      <c r="A5" s="70" t="s">
        <v>159</v>
      </c>
      <c r="B5" s="71" t="n">
        <v>46327</v>
      </c>
      <c r="D5" s="72" t="s">
        <v>67</v>
      </c>
      <c r="E5" s="73" t="s">
        <v>160</v>
      </c>
      <c r="F5" s="57" t="s">
        <v>161</v>
      </c>
    </row>
    <row r="6" customFormat="false" ht="15" hidden="false" customHeight="false" outlineLevel="0" collapsed="false">
      <c r="A6" s="70" t="s">
        <v>77</v>
      </c>
      <c r="B6" s="74" t="s">
        <v>162</v>
      </c>
      <c r="D6" s="75" t="s">
        <v>68</v>
      </c>
      <c r="E6" s="73" t="s">
        <v>163</v>
      </c>
      <c r="F6" s="57" t="s">
        <v>161</v>
      </c>
    </row>
    <row r="7" customFormat="false" ht="15" hidden="false" customHeight="false" outlineLevel="0" collapsed="false">
      <c r="A7" s="70" t="s">
        <v>164</v>
      </c>
      <c r="B7" s="76" t="n">
        <v>8</v>
      </c>
      <c r="D7" s="77" t="s">
        <v>69</v>
      </c>
      <c r="E7" s="73" t="s">
        <v>165</v>
      </c>
      <c r="F7" s="57" t="s">
        <v>161</v>
      </c>
    </row>
    <row r="8" customFormat="false" ht="15" hidden="false" customHeight="false" outlineLevel="0" collapsed="false">
      <c r="A8" s="70" t="s">
        <v>166</v>
      </c>
      <c r="B8" s="76" t="n">
        <v>8</v>
      </c>
      <c r="D8" s="78" t="s">
        <v>63</v>
      </c>
      <c r="E8" s="73" t="s">
        <v>83</v>
      </c>
      <c r="F8" s="57" t="s">
        <v>167</v>
      </c>
    </row>
    <row r="9" customFormat="false" ht="15" hidden="false" customHeight="false" outlineLevel="0" collapsed="false">
      <c r="A9" s="70" t="s">
        <v>168</v>
      </c>
      <c r="B9" s="76" t="n">
        <v>7</v>
      </c>
      <c r="D9" s="79" t="s">
        <v>88</v>
      </c>
      <c r="E9" s="73" t="s">
        <v>169</v>
      </c>
      <c r="F9" s="57" t="s">
        <v>167</v>
      </c>
    </row>
    <row r="10" customFormat="false" ht="15" hidden="false" customHeight="false" outlineLevel="0" collapsed="false">
      <c r="A10" s="70" t="s">
        <v>170</v>
      </c>
      <c r="B10" s="74" t="s">
        <v>167</v>
      </c>
      <c r="D10" s="80" t="s">
        <v>95</v>
      </c>
      <c r="E10" s="73" t="s">
        <v>171</v>
      </c>
      <c r="F10" s="57" t="s">
        <v>167</v>
      </c>
    </row>
    <row r="11" customFormat="false" ht="15" hidden="false" customHeight="false" outlineLevel="0" collapsed="false">
      <c r="A11" s="70" t="s">
        <v>172</v>
      </c>
      <c r="B11" s="76" t="n">
        <v>1</v>
      </c>
      <c r="D11" s="80" t="s">
        <v>173</v>
      </c>
      <c r="E11" s="73" t="s">
        <v>174</v>
      </c>
      <c r="F11" s="57" t="s">
        <v>167</v>
      </c>
    </row>
    <row r="12" customFormat="false" ht="15" hidden="false" customHeight="false" outlineLevel="0" collapsed="false">
      <c r="D12" s="81" t="s">
        <v>175</v>
      </c>
      <c r="E12" s="73" t="s">
        <v>176</v>
      </c>
      <c r="F12" s="57" t="s">
        <v>167</v>
      </c>
    </row>
    <row r="13" customFormat="false" ht="15" hidden="false" customHeight="false" outlineLevel="0" collapsed="false">
      <c r="D13" s="82" t="s">
        <v>111</v>
      </c>
      <c r="E13" s="73" t="s">
        <v>177</v>
      </c>
      <c r="F13" s="57" t="s">
        <v>161</v>
      </c>
    </row>
  </sheetData>
  <sheetProtection sheet="true" formatCells="false" formatColumns="false" formatRows="false" insertRows="false" deleteRows="false" sort="false" autoFilter="false"/>
  <mergeCells count="2">
    <mergeCell ref="A1:F1"/>
    <mergeCell ref="A2:F2"/>
  </mergeCells>
  <dataValidations count="1">
    <dataValidation allowBlank="true" error="Listeden seçin." errorStyle="stop" errorTitle="Liste" operator="between" showDropDown="false" showErrorMessage="true" showInputMessage="false" sqref="B10" type="list">
      <formula1>"Evet,Hayır"</formula1>
      <formula2>0</formula2>
    </dataValidation>
  </dataValidations>
  <hyperlinks>
    <hyperlink ref="A3" location="'Dashboard'!A1" display="Dashboard"/>
    <hyperlink ref="B3" location="'Çizelge'!A1" display="·  Çizelge"/>
    <hyperlink ref="C3" location="'Ayarlar'!A1" display="·  Ayarlar"/>
    <hyperlink ref="D3" location="'Nasıl kullanılır'!A1" display="·  Nasıl kullanılır"/>
  </hyperlinks>
  <printOptions headings="false" gridLines="false" gridLinesSet="true" horizontalCentered="fals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&amp;L&amp;8 &amp;K64748bTAKMOS · takmoserp.com&amp;C&amp;8 &amp;K64748bÖrnek veriler kurgusaldır&amp;R&amp;8 &amp;K64748bSayfa &amp;P /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64748B"/>
    <pageSetUpPr fitToPage="true"/>
  </sheetPr>
  <dimension ref="A1:B22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112"/>
  </cols>
  <sheetData>
    <row r="1" customFormat="false" ht="33.75" hidden="false" customHeight="true" outlineLevel="0" collapsed="false">
      <c r="A1" s="20" t="s">
        <v>178</v>
      </c>
      <c r="B1" s="20"/>
    </row>
    <row r="2" customFormat="false" ht="19.5" hidden="false" customHeight="true" outlineLevel="0" collapsed="false">
      <c r="A2" s="22" t="s">
        <v>179</v>
      </c>
      <c r="B2" s="22"/>
    </row>
    <row r="4" customFormat="false" ht="21.75" hidden="false" customHeight="true" outlineLevel="0" collapsed="false">
      <c r="B4" s="83" t="s">
        <v>180</v>
      </c>
    </row>
    <row r="5" customFormat="false" ht="30" hidden="false" customHeight="true" outlineLevel="0" collapsed="false">
      <c r="B5" s="84" t="s">
        <v>181</v>
      </c>
    </row>
    <row r="6" customFormat="false" ht="21.75" hidden="false" customHeight="true" outlineLevel="0" collapsed="false">
      <c r="B6" s="83" t="s">
        <v>182</v>
      </c>
    </row>
    <row r="7" customFormat="false" ht="30" hidden="false" customHeight="true" outlineLevel="0" collapsed="false">
      <c r="B7" s="84" t="s">
        <v>183</v>
      </c>
    </row>
    <row r="8" customFormat="false" ht="30" hidden="false" customHeight="true" outlineLevel="0" collapsed="false">
      <c r="B8" s="84" t="s">
        <v>184</v>
      </c>
    </row>
    <row r="9" customFormat="false" ht="30" hidden="false" customHeight="true" outlineLevel="0" collapsed="false">
      <c r="B9" s="84" t="s">
        <v>185</v>
      </c>
    </row>
    <row r="10" customFormat="false" ht="30" hidden="false" customHeight="true" outlineLevel="0" collapsed="false">
      <c r="B10" s="84" t="s">
        <v>186</v>
      </c>
    </row>
    <row r="11" customFormat="false" ht="15" hidden="false" customHeight="true" outlineLevel="0" collapsed="false">
      <c r="B11" s="84" t="s">
        <v>187</v>
      </c>
    </row>
    <row r="12" customFormat="false" ht="21.75" hidden="false" customHeight="true" outlineLevel="0" collapsed="false">
      <c r="B12" s="83" t="s">
        <v>188</v>
      </c>
    </row>
    <row r="13" customFormat="false" ht="45" hidden="false" customHeight="true" outlineLevel="0" collapsed="false">
      <c r="B13" s="84" t="s">
        <v>189</v>
      </c>
    </row>
    <row r="15" customFormat="false" ht="15" hidden="false" customHeight="false" outlineLevel="0" collapsed="false">
      <c r="B15" s="83" t="s">
        <v>190</v>
      </c>
    </row>
    <row r="16" customFormat="false" ht="15" hidden="false" customHeight="false" outlineLevel="0" collapsed="false">
      <c r="A16" s="11"/>
      <c r="B16" s="61" t="s">
        <v>191</v>
      </c>
    </row>
    <row r="17" customFormat="false" ht="15" hidden="false" customHeight="false" outlineLevel="0" collapsed="false">
      <c r="A17" s="14"/>
      <c r="B17" s="61" t="s">
        <v>192</v>
      </c>
    </row>
    <row r="18" customFormat="false" ht="15" hidden="false" customHeight="false" outlineLevel="0" collapsed="false">
      <c r="A18" s="15"/>
      <c r="B18" s="61" t="s">
        <v>193</v>
      </c>
    </row>
    <row r="19" customFormat="false" ht="15" hidden="false" customHeight="false" outlineLevel="0" collapsed="false">
      <c r="A19" s="16"/>
      <c r="B19" s="61" t="s">
        <v>194</v>
      </c>
    </row>
    <row r="20" customFormat="false" ht="15" hidden="false" customHeight="false" outlineLevel="0" collapsed="false">
      <c r="A20" s="17"/>
      <c r="B20" s="61" t="s">
        <v>23</v>
      </c>
    </row>
    <row r="22" customFormat="false" ht="30" hidden="false" customHeight="true" outlineLevel="0" collapsed="false">
      <c r="B22" s="85" t="s">
        <v>195</v>
      </c>
    </row>
  </sheetData>
  <mergeCells count="2">
    <mergeCell ref="A1:B1"/>
    <mergeCell ref="A2:B2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K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sheetData>
    <row r="1" customFormat="false" ht="15" hidden="false" customHeight="false" outlineLevel="0" collapsed="false">
      <c r="AJ1" s="0" t="s">
        <v>196</v>
      </c>
      <c r="AK1" s="0" t="s">
        <v>197</v>
      </c>
      <c r="AL1" s="0" t="s">
        <v>78</v>
      </c>
      <c r="AM1" s="0" t="s">
        <v>198</v>
      </c>
      <c r="AO1" s="0" t="s">
        <v>199</v>
      </c>
      <c r="AP1" s="0" t="s">
        <v>200</v>
      </c>
      <c r="AR1" s="0" t="s">
        <v>61</v>
      </c>
      <c r="AS1" s="0" t="s">
        <v>67</v>
      </c>
      <c r="AT1" s="0" t="s">
        <v>68</v>
      </c>
      <c r="AU1" s="0" t="s">
        <v>69</v>
      </c>
      <c r="AV1" s="0" t="s">
        <v>82</v>
      </c>
      <c r="CH1" s="0" t="s">
        <v>196</v>
      </c>
      <c r="CI1" s="0" t="s">
        <v>201</v>
      </c>
      <c r="CJ1" s="0" t="s">
        <v>202</v>
      </c>
      <c r="CK1" s="0" t="s">
        <v>203</v>
      </c>
    </row>
    <row r="2" customFormat="false" ht="15" hidden="false" customHeight="false" outlineLevel="0" collapsed="false">
      <c r="A2" s="0" t="n">
        <f aca="false">IF(OR(Çizelge!D11="S1",Çizelge!D11="S2",Çizelge!D11="S3",Çizelge!D11="E"),1,0)</f>
        <v>0</v>
      </c>
      <c r="B2" s="0" t="n">
        <f aca="false">IF(OR(Çizelge!E11="S1",Çizelge!E11="S2",Çizelge!E11="S3",Çizelge!E11="E"),A2+1,0)</f>
        <v>1</v>
      </c>
      <c r="C2" s="0" t="n">
        <f aca="false">IF(OR(Çizelge!F11="S1",Çizelge!F11="S2",Çizelge!F11="S3",Çizelge!F11="E"),B2+1,0)</f>
        <v>2</v>
      </c>
      <c r="D2" s="0" t="n">
        <f aca="false">IF(OR(Çizelge!G11="S1",Çizelge!G11="S2",Çizelge!G11="S3",Çizelge!G11="E"),C2+1,0)</f>
        <v>0</v>
      </c>
      <c r="E2" s="0" t="n">
        <f aca="false">IF(OR(Çizelge!H11="S1",Çizelge!H11="S2",Çizelge!H11="S3",Çizelge!H11="E"),D2+1,0)</f>
        <v>1</v>
      </c>
      <c r="F2" s="0" t="n">
        <f aca="false">IF(OR(Çizelge!I11="S1",Çizelge!I11="S2",Çizelge!I11="S3",Çizelge!I11="E"),E2+1,0)</f>
        <v>2</v>
      </c>
      <c r="G2" s="0" t="n">
        <f aca="false">IF(OR(Çizelge!J11="S1",Çizelge!J11="S2",Çizelge!J11="S3",Çizelge!J11="E"),F2+1,0)</f>
        <v>3</v>
      </c>
      <c r="H2" s="0" t="n">
        <f aca="false">IF(OR(Çizelge!K11="S1",Çizelge!K11="S2",Çizelge!K11="S3",Çizelge!K11="E"),G2+1,0)</f>
        <v>0</v>
      </c>
      <c r="I2" s="0" t="n">
        <f aca="false">IF(OR(Çizelge!L11="S1",Çizelge!L11="S2",Çizelge!L11="S3",Çizelge!L11="E"),H2+1,0)</f>
        <v>1</v>
      </c>
      <c r="J2" s="0" t="n">
        <f aca="false">IF(OR(Çizelge!M11="S1",Çizelge!M11="S2",Çizelge!M11="S3",Çizelge!M11="E"),I2+1,0)</f>
        <v>2</v>
      </c>
      <c r="K2" s="0" t="n">
        <f aca="false">IF(OR(Çizelge!N11="S1",Çizelge!N11="S2",Çizelge!N11="S3",Çizelge!N11="E"),J2+1,0)</f>
        <v>3</v>
      </c>
      <c r="L2" s="0" t="n">
        <f aca="false">IF(OR(Çizelge!O11="S1",Çizelge!O11="S2",Çizelge!O11="S3",Çizelge!O11="E"),K2+1,0)</f>
        <v>0</v>
      </c>
      <c r="M2" s="0" t="n">
        <f aca="false">IF(OR(Çizelge!P11="S1",Çizelge!P11="S2",Çizelge!P11="S3",Çizelge!P11="E"),L2+1,0)</f>
        <v>1</v>
      </c>
      <c r="N2" s="0" t="n">
        <f aca="false">IF(OR(Çizelge!Q11="S1",Çizelge!Q11="S2",Çizelge!Q11="S3",Çizelge!Q11="E"),M2+1,0)</f>
        <v>2</v>
      </c>
      <c r="O2" s="0" t="n">
        <f aca="false">IF(OR(Çizelge!R11="S1",Çizelge!R11="S2",Çizelge!R11="S3",Çizelge!R11="E"),N2+1,0)</f>
        <v>0</v>
      </c>
      <c r="P2" s="0" t="n">
        <f aca="false">IF(OR(Çizelge!S11="S1",Çizelge!S11="S2",Çizelge!S11="S3",Çizelge!S11="E"),O2+1,0)</f>
        <v>1</v>
      </c>
      <c r="Q2" s="0" t="n">
        <f aca="false">IF(OR(Çizelge!T11="S1",Çizelge!T11="S2",Çizelge!T11="S3",Çizelge!T11="E"),P2+1,0)</f>
        <v>2</v>
      </c>
      <c r="R2" s="0" t="n">
        <f aca="false">IF(OR(Çizelge!U11="S1",Çizelge!U11="S2",Çizelge!U11="S3",Çizelge!U11="E"),Q2+1,0)</f>
        <v>3</v>
      </c>
      <c r="S2" s="0" t="n">
        <f aca="false">IF(OR(Çizelge!V11="S1",Çizelge!V11="S2",Çizelge!V11="S3",Çizelge!V11="E"),R2+1,0)</f>
        <v>4</v>
      </c>
      <c r="T2" s="0" t="n">
        <f aca="false">IF(OR(Çizelge!W11="S1",Çizelge!W11="S2",Çizelge!W11="S3",Çizelge!W11="E"),S2+1,0)</f>
        <v>5</v>
      </c>
      <c r="U2" s="0" t="n">
        <f aca="false">IF(OR(Çizelge!X11="S1",Çizelge!X11="S2",Çizelge!X11="S3",Çizelge!X11="E"),T2+1,0)</f>
        <v>6</v>
      </c>
      <c r="V2" s="0" t="n">
        <f aca="false">IF(OR(Çizelge!Y11="S1",Çizelge!Y11="S2",Çizelge!Y11="S3",Çizelge!Y11="E"),U2+1,0)</f>
        <v>0</v>
      </c>
      <c r="W2" s="0" t="n">
        <f aca="false">IF(OR(Çizelge!Z11="S1",Çizelge!Z11="S2",Çizelge!Z11="S3",Çizelge!Z11="E"),V2+1,0)</f>
        <v>1</v>
      </c>
      <c r="X2" s="0" t="n">
        <f aca="false">IF(OR(Çizelge!AA11="S1",Çizelge!AA11="S2",Çizelge!AA11="S3",Çizelge!AA11="E"),W2+1,0)</f>
        <v>2</v>
      </c>
      <c r="Y2" s="0" t="n">
        <f aca="false">IF(OR(Çizelge!AB11="S1",Çizelge!AB11="S2",Çizelge!AB11="S3",Çizelge!AB11="E"),X2+1,0)</f>
        <v>3</v>
      </c>
      <c r="Z2" s="0" t="n">
        <f aca="false">IF(OR(Çizelge!AC11="S1",Çizelge!AC11="S2",Çizelge!AC11="S3",Çizelge!AC11="E"),Y2+1,0)</f>
        <v>4</v>
      </c>
      <c r="AA2" s="0" t="n">
        <f aca="false">IF(OR(Çizelge!AD11="S1",Çizelge!AD11="S2",Çizelge!AD11="S3",Çizelge!AD11="E"),Z2+1,0)</f>
        <v>5</v>
      </c>
      <c r="AB2" s="0" t="n">
        <f aca="false">IF(OR(Çizelge!AE11="S1",Çizelge!AE11="S2",Çizelge!AE11="S3",Çizelge!AE11="E"),AA2+1,0)</f>
        <v>6</v>
      </c>
      <c r="AC2" s="0" t="n">
        <f aca="false">IF(OR(Çizelge!AF11="S1",Çizelge!AF11="S2",Çizelge!AF11="S3",Çizelge!AF11="E"),AB2+1,0)</f>
        <v>0</v>
      </c>
      <c r="AD2" s="0" t="n">
        <f aca="false">IF(OR(Çizelge!AG11="S1",Çizelge!AG11="S2",Çizelge!AG11="S3",Çizelge!AG11="E"),AC2+1,0)</f>
        <v>1</v>
      </c>
      <c r="AE2" s="0" t="n">
        <f aca="false">IF(OR(Çizelge!AH11="S1",Çizelge!AH11="S2",Çizelge!AH11="S3",Çizelge!AH11="E"),AD2+1,0)</f>
        <v>0</v>
      </c>
      <c r="AH2" s="0" t="n">
        <f aca="false">MAX(A2:AE2)</f>
        <v>6</v>
      </c>
      <c r="AJ2" s="0" t="n">
        <f aca="false">IF(Çizelge!D8="","",DAY(Çizelge!D8))</f>
        <v>1</v>
      </c>
      <c r="AK2" s="0" t="n">
        <f aca="false">IF(Çizelge!D8="",0,Çizelge!D35+Çizelge!D36+Çizelge!D37)</f>
        <v>0</v>
      </c>
      <c r="AL2" s="0" t="n">
        <f aca="false">IF(Çizelge!D8="",0,IF(AND(WEEKDAY(Çizelge!D8,2)=7,Ayarlar!$B$10="Hayır"),0,Ayarlar!$B$7+Ayarlar!$B$8+Ayarlar!$B$9))</f>
        <v>0</v>
      </c>
      <c r="AM2" s="0" t="n">
        <f aca="false">IF(Çizelge!D38="",0,Çizelge!D38)</f>
        <v>0</v>
      </c>
      <c r="AO2" s="0" t="s">
        <v>204</v>
      </c>
      <c r="AP2" s="0" t="n">
        <f aca="false">SUM(Çizelge!AI11:AI34)</f>
        <v>190</v>
      </c>
      <c r="AR2" s="0" t="str">
        <f aca="false">Çizelge!B11</f>
        <v>Ayşe Demir</v>
      </c>
      <c r="AS2" s="0" t="n">
        <f aca="false">Çizelge!AI11</f>
        <v>10</v>
      </c>
      <c r="AT2" s="0" t="n">
        <f aca="false">Çizelge!AJ11</f>
        <v>7</v>
      </c>
      <c r="AU2" s="0" t="n">
        <f aca="false">Çizelge!AK11</f>
        <v>6</v>
      </c>
      <c r="AV2" s="0" t="n">
        <f aca="false">Çizelge!AM11</f>
        <v>2</v>
      </c>
      <c r="AX2" s="0" t="n">
        <f aca="false">IF(Çizelge!D11="S3",1,0)</f>
        <v>0</v>
      </c>
      <c r="AY2" s="0" t="n">
        <f aca="false">IF(Çizelge!E11="S3",AX2+1,0)</f>
        <v>0</v>
      </c>
      <c r="AZ2" s="0" t="n">
        <f aca="false">IF(Çizelge!F11="S3",AY2+1,0)</f>
        <v>0</v>
      </c>
      <c r="BA2" s="0" t="n">
        <f aca="false">IF(Çizelge!G11="S3",AZ2+1,0)</f>
        <v>0</v>
      </c>
      <c r="BB2" s="0" t="n">
        <f aca="false">IF(Çizelge!H11="S3",BA2+1,0)</f>
        <v>0</v>
      </c>
      <c r="BC2" s="0" t="n">
        <f aca="false">IF(Çizelge!I11="S3",BB2+1,0)</f>
        <v>0</v>
      </c>
      <c r="BD2" s="0" t="n">
        <f aca="false">IF(Çizelge!J11="S3",BC2+1,0)</f>
        <v>0</v>
      </c>
      <c r="BE2" s="0" t="n">
        <f aca="false">IF(Çizelge!K11="S3",BD2+1,0)</f>
        <v>0</v>
      </c>
      <c r="BF2" s="0" t="n">
        <f aca="false">IF(Çizelge!L11="S3",BE2+1,0)</f>
        <v>0</v>
      </c>
      <c r="BG2" s="0" t="n">
        <f aca="false">IF(Çizelge!M11="S3",BF2+1,0)</f>
        <v>0</v>
      </c>
      <c r="BH2" s="0" t="n">
        <f aca="false">IF(Çizelge!N11="S3",BG2+1,0)</f>
        <v>0</v>
      </c>
      <c r="BI2" s="0" t="n">
        <f aca="false">IF(Çizelge!O11="S3",BH2+1,0)</f>
        <v>0</v>
      </c>
      <c r="BJ2" s="0" t="n">
        <f aca="false">IF(Çizelge!P11="S3",BI2+1,0)</f>
        <v>0</v>
      </c>
      <c r="BK2" s="0" t="n">
        <f aca="false">IF(Çizelge!Q11="S3",BJ2+1,0)</f>
        <v>1</v>
      </c>
      <c r="BL2" s="0" t="n">
        <f aca="false">IF(Çizelge!R11="S3",BK2+1,0)</f>
        <v>0</v>
      </c>
      <c r="BM2" s="0" t="n">
        <f aca="false">IF(Çizelge!S11="S3",BL2+1,0)</f>
        <v>1</v>
      </c>
      <c r="BN2" s="0" t="n">
        <f aca="false">IF(Çizelge!T11="S3",BM2+1,0)</f>
        <v>2</v>
      </c>
      <c r="BO2" s="0" t="n">
        <f aca="false">IF(Çizelge!U11="S3",BN2+1,0)</f>
        <v>3</v>
      </c>
      <c r="BP2" s="0" t="n">
        <f aca="false">IF(Çizelge!V11="S3",BO2+1,0)</f>
        <v>4</v>
      </c>
      <c r="BQ2" s="0" t="n">
        <f aca="false">IF(Çizelge!W11="S3",BP2+1,0)</f>
        <v>5</v>
      </c>
      <c r="BR2" s="0" t="n">
        <f aca="false">IF(Çizelge!X11="S3",BQ2+1,0)</f>
        <v>0</v>
      </c>
      <c r="BS2" s="0" t="n">
        <f aca="false">IF(Çizelge!Y11="S3",BR2+1,0)</f>
        <v>0</v>
      </c>
      <c r="BT2" s="0" t="n">
        <f aca="false">IF(Çizelge!Z11="S3",BS2+1,0)</f>
        <v>0</v>
      </c>
      <c r="BU2" s="0" t="n">
        <f aca="false">IF(Çizelge!AA11="S3",BT2+1,0)</f>
        <v>0</v>
      </c>
      <c r="BV2" s="0" t="n">
        <f aca="false">IF(Çizelge!AB11="S3",BU2+1,0)</f>
        <v>0</v>
      </c>
      <c r="BW2" s="0" t="n">
        <f aca="false">IF(Çizelge!AC11="S3",BV2+1,0)</f>
        <v>0</v>
      </c>
      <c r="BX2" s="0" t="n">
        <f aca="false">IF(Çizelge!AD11="S3",BW2+1,0)</f>
        <v>0</v>
      </c>
      <c r="BY2" s="0" t="n">
        <f aca="false">IF(Çizelge!AE11="S3",BX2+1,0)</f>
        <v>0</v>
      </c>
      <c r="BZ2" s="0" t="n">
        <f aca="false">IF(Çizelge!AF11="S3",BY2+1,0)</f>
        <v>0</v>
      </c>
      <c r="CA2" s="0" t="n">
        <f aca="false">IF(Çizelge!AG11="S3",BZ2+1,0)</f>
        <v>0</v>
      </c>
      <c r="CB2" s="0" t="n">
        <f aca="false">IF(Çizelge!AH11="S3",CA2+1,0)</f>
        <v>0</v>
      </c>
      <c r="CD2" s="0" t="n">
        <f aca="false">MAX(AX2:CB2)</f>
        <v>5</v>
      </c>
      <c r="CF2" s="0" t="n">
        <f aca="false">0+((Çizelge!$AP11&lt;&gt;"")*1)</f>
        <v>0</v>
      </c>
      <c r="CG2" s="0" t="n">
        <f aca="false">0+((Hesap!AM2&gt;0)*1)</f>
        <v>0</v>
      </c>
      <c r="CH2" s="0" t="str">
        <f aca="false">IF(Çizelge!D8="","",TEXT(Çizelge!D8,"dd.mm"))</f>
        <v>01.11</v>
      </c>
      <c r="CI2" s="0" t="n">
        <f aca="false">IF(Çizelge!D8="",0,MAX(0,Ayarlar!$B$7-Çizelge!D35))</f>
        <v>8</v>
      </c>
      <c r="CJ2" s="0" t="n">
        <f aca="false">IF(Çizelge!D8="",0,MAX(0,Ayarlar!$B$8-Çizelge!D36))</f>
        <v>8</v>
      </c>
      <c r="CK2" s="0" t="n">
        <f aca="false">IF(Çizelge!D8="",0,MAX(0,Ayarlar!$B$9-Çizelge!D37))</f>
        <v>7</v>
      </c>
    </row>
    <row r="3" customFormat="false" ht="15" hidden="false" customHeight="false" outlineLevel="0" collapsed="false">
      <c r="A3" s="0" t="n">
        <f aca="false">IF(OR(Çizelge!D12="S1",Çizelge!D12="S2",Çizelge!D12="S3",Çizelge!D12="E"),1,0)</f>
        <v>0</v>
      </c>
      <c r="B3" s="0" t="n">
        <f aca="false">IF(OR(Çizelge!E12="S1",Çizelge!E12="S2",Çizelge!E12="S3",Çizelge!E12="E"),A3+1,0)</f>
        <v>1</v>
      </c>
      <c r="C3" s="0" t="n">
        <f aca="false">IF(OR(Çizelge!F12="S1",Çizelge!F12="S2",Çizelge!F12="S3",Çizelge!F12="E"),B3+1,0)</f>
        <v>2</v>
      </c>
      <c r="D3" s="0" t="n">
        <f aca="false">IF(OR(Çizelge!G12="S1",Çizelge!G12="S2",Çizelge!G12="S3",Çizelge!G12="E"),C3+1,0)</f>
        <v>3</v>
      </c>
      <c r="E3" s="0" t="n">
        <f aca="false">IF(OR(Çizelge!H12="S1",Çizelge!H12="S2",Çizelge!H12="S3",Çizelge!H12="E"),D3+1,0)</f>
        <v>4</v>
      </c>
      <c r="F3" s="0" t="n">
        <f aca="false">IF(OR(Çizelge!I12="S1",Çizelge!I12="S2",Çizelge!I12="S3",Çizelge!I12="E"),E3+1,0)</f>
        <v>5</v>
      </c>
      <c r="G3" s="0" t="n">
        <f aca="false">IF(OR(Çizelge!J12="S1",Çizelge!J12="S2",Çizelge!J12="S3",Çizelge!J12="E"),F3+1,0)</f>
        <v>6</v>
      </c>
      <c r="H3" s="0" t="n">
        <f aca="false">IF(OR(Çizelge!K12="S1",Çizelge!K12="S2",Çizelge!K12="S3",Çizelge!K12="E"),G3+1,0)</f>
        <v>0</v>
      </c>
      <c r="I3" s="0" t="n">
        <f aca="false">IF(OR(Çizelge!L12="S1",Çizelge!L12="S2",Çizelge!L12="S3",Çizelge!L12="E"),H3+1,0)</f>
        <v>1</v>
      </c>
      <c r="J3" s="0" t="n">
        <f aca="false">IF(OR(Çizelge!M12="S1",Çizelge!M12="S2",Çizelge!M12="S3",Çizelge!M12="E"),I3+1,0)</f>
        <v>2</v>
      </c>
      <c r="K3" s="0" t="n">
        <f aca="false">IF(OR(Çizelge!N12="S1",Çizelge!N12="S2",Çizelge!N12="S3",Çizelge!N12="E"),J3+1,0)</f>
        <v>3</v>
      </c>
      <c r="L3" s="0" t="n">
        <f aca="false">IF(OR(Çizelge!O12="S1",Çizelge!O12="S2",Çizelge!O12="S3",Çizelge!O12="E"),K3+1,0)</f>
        <v>4</v>
      </c>
      <c r="M3" s="0" t="n">
        <f aca="false">IF(OR(Çizelge!P12="S1",Çizelge!P12="S2",Çizelge!P12="S3",Çizelge!P12="E"),L3+1,0)</f>
        <v>5</v>
      </c>
      <c r="N3" s="0" t="n">
        <f aca="false">IF(OR(Çizelge!Q12="S1",Çizelge!Q12="S2",Çizelge!Q12="S3",Çizelge!Q12="E"),M3+1,0)</f>
        <v>6</v>
      </c>
      <c r="O3" s="0" t="n">
        <f aca="false">IF(OR(Çizelge!R12="S1",Çizelge!R12="S2",Çizelge!R12="S3",Çizelge!R12="E"),N3+1,0)</f>
        <v>0</v>
      </c>
      <c r="P3" s="0" t="n">
        <f aca="false">IF(OR(Çizelge!S12="S1",Çizelge!S12="S2",Çizelge!S12="S3",Çizelge!S12="E"),O3+1,0)</f>
        <v>1</v>
      </c>
      <c r="Q3" s="0" t="n">
        <f aca="false">IF(OR(Çizelge!T12="S1",Çizelge!T12="S2",Çizelge!T12="S3",Çizelge!T12="E"),P3+1,0)</f>
        <v>2</v>
      </c>
      <c r="R3" s="0" t="n">
        <f aca="false">IF(OR(Çizelge!U12="S1",Çizelge!U12="S2",Çizelge!U12="S3",Çizelge!U12="E"),Q3+1,0)</f>
        <v>0</v>
      </c>
      <c r="S3" s="0" t="n">
        <f aca="false">IF(OR(Çizelge!V12="S1",Çizelge!V12="S2",Çizelge!V12="S3",Çizelge!V12="E"),R3+1,0)</f>
        <v>1</v>
      </c>
      <c r="T3" s="0" t="n">
        <f aca="false">IF(OR(Çizelge!W12="S1",Çizelge!W12="S2",Çizelge!W12="S3",Çizelge!W12="E"),S3+1,0)</f>
        <v>2</v>
      </c>
      <c r="U3" s="0" t="n">
        <f aca="false">IF(OR(Çizelge!X12="S1",Çizelge!X12="S2",Çizelge!X12="S3",Çizelge!X12="E"),T3+1,0)</f>
        <v>3</v>
      </c>
      <c r="V3" s="0" t="n">
        <f aca="false">IF(OR(Çizelge!Y12="S1",Çizelge!Y12="S2",Çizelge!Y12="S3",Çizelge!Y12="E"),U3+1,0)</f>
        <v>0</v>
      </c>
      <c r="W3" s="0" t="n">
        <f aca="false">IF(OR(Çizelge!Z12="S1",Çizelge!Z12="S2",Çizelge!Z12="S3",Çizelge!Z12="E"),V3+1,0)</f>
        <v>1</v>
      </c>
      <c r="X3" s="0" t="n">
        <f aca="false">IF(OR(Çizelge!AA12="S1",Çizelge!AA12="S2",Çizelge!AA12="S3",Çizelge!AA12="E"),W3+1,0)</f>
        <v>0</v>
      </c>
      <c r="Y3" s="0" t="n">
        <f aca="false">IF(OR(Çizelge!AB12="S1",Çizelge!AB12="S2",Çizelge!AB12="S3",Çizelge!AB12="E"),X3+1,0)</f>
        <v>1</v>
      </c>
      <c r="Z3" s="0" t="n">
        <f aca="false">IF(OR(Çizelge!AC12="S1",Çizelge!AC12="S2",Çizelge!AC12="S3",Çizelge!AC12="E"),Y3+1,0)</f>
        <v>2</v>
      </c>
      <c r="AA3" s="0" t="n">
        <f aca="false">IF(OR(Çizelge!AD12="S1",Çizelge!AD12="S2",Çizelge!AD12="S3",Çizelge!AD12="E"),Z3+1,0)</f>
        <v>3</v>
      </c>
      <c r="AB3" s="0" t="n">
        <f aca="false">IF(OR(Çizelge!AE12="S1",Çizelge!AE12="S2",Çizelge!AE12="S3",Çizelge!AE12="E"),AA3+1,0)</f>
        <v>4</v>
      </c>
      <c r="AC3" s="0" t="n">
        <f aca="false">IF(OR(Çizelge!AF12="S1",Çizelge!AF12="S2",Çizelge!AF12="S3",Çizelge!AF12="E"),AB3+1,0)</f>
        <v>0</v>
      </c>
      <c r="AD3" s="0" t="n">
        <f aca="false">IF(OR(Çizelge!AG12="S1",Çizelge!AG12="S2",Çizelge!AG12="S3",Çizelge!AG12="E"),AC3+1,0)</f>
        <v>1</v>
      </c>
      <c r="AE3" s="0" t="n">
        <f aca="false">IF(OR(Çizelge!AH12="S1",Çizelge!AH12="S2",Çizelge!AH12="S3",Çizelge!AH12="E"),AD3+1,0)</f>
        <v>0</v>
      </c>
      <c r="AH3" s="0" t="n">
        <f aca="false">MAX(A3:AE3)</f>
        <v>6</v>
      </c>
      <c r="AJ3" s="0" t="n">
        <f aca="false">IF(Çizelge!E8="","",DAY(Çizelge!E8))</f>
        <v>2</v>
      </c>
      <c r="AK3" s="0" t="n">
        <f aca="false">IF(Çizelge!E8="",0,Çizelge!E35+Çizelge!E36+Çizelge!E37)</f>
        <v>24</v>
      </c>
      <c r="AL3" s="0" t="n">
        <f aca="false">IF(Çizelge!E8="",0,IF(AND(WEEKDAY(Çizelge!E8,2)=7,Ayarlar!$B$10="Hayır"),0,Ayarlar!$B$7+Ayarlar!$B$8+Ayarlar!$B$9))</f>
        <v>23</v>
      </c>
      <c r="AM3" s="0" t="n">
        <f aca="false">IF(Çizelge!E38="",0,Çizelge!E38)</f>
        <v>0</v>
      </c>
      <c r="AO3" s="0" t="s">
        <v>205</v>
      </c>
      <c r="AP3" s="0" t="n">
        <f aca="false">SUM(Çizelge!AJ11:AJ34)</f>
        <v>184</v>
      </c>
      <c r="AR3" s="0" t="str">
        <f aca="false">Çizelge!B12</f>
        <v>Mehmet Kaya</v>
      </c>
      <c r="AS3" s="0" t="n">
        <f aca="false">Çizelge!AI12</f>
        <v>5</v>
      </c>
      <c r="AT3" s="0" t="n">
        <f aca="false">Çizelge!AJ12</f>
        <v>10</v>
      </c>
      <c r="AU3" s="0" t="n">
        <f aca="false">Çizelge!AK12</f>
        <v>8</v>
      </c>
      <c r="AV3" s="0" t="n">
        <f aca="false">Çizelge!AM12</f>
        <v>2</v>
      </c>
      <c r="AX3" s="0" t="n">
        <f aca="false">IF(Çizelge!D12="S3",1,0)</f>
        <v>0</v>
      </c>
      <c r="AY3" s="0" t="n">
        <f aca="false">IF(Çizelge!E12="S3",AX3+1,0)</f>
        <v>0</v>
      </c>
      <c r="AZ3" s="0" t="n">
        <f aca="false">IF(Çizelge!F12="S3",AY3+1,0)</f>
        <v>0</v>
      </c>
      <c r="BA3" s="0" t="n">
        <f aca="false">IF(Çizelge!G12="S3",AZ3+1,0)</f>
        <v>0</v>
      </c>
      <c r="BB3" s="0" t="n">
        <f aca="false">IF(Çizelge!H12="S3",BA3+1,0)</f>
        <v>0</v>
      </c>
      <c r="BC3" s="0" t="n">
        <f aca="false">IF(Çizelge!I12="S3",BB3+1,0)</f>
        <v>0</v>
      </c>
      <c r="BD3" s="0" t="n">
        <f aca="false">IF(Çizelge!J12="S3",BC3+1,0)</f>
        <v>1</v>
      </c>
      <c r="BE3" s="0" t="n">
        <f aca="false">IF(Çizelge!K12="S3",BD3+1,0)</f>
        <v>0</v>
      </c>
      <c r="BF3" s="0" t="n">
        <f aca="false">IF(Çizelge!L12="S3",BE3+1,0)</f>
        <v>1</v>
      </c>
      <c r="BG3" s="0" t="n">
        <f aca="false">IF(Çizelge!M12="S3",BF3+1,0)</f>
        <v>2</v>
      </c>
      <c r="BH3" s="0" t="n">
        <f aca="false">IF(Çizelge!N12="S3",BG3+1,0)</f>
        <v>3</v>
      </c>
      <c r="BI3" s="0" t="n">
        <f aca="false">IF(Çizelge!O12="S3",BH3+1,0)</f>
        <v>4</v>
      </c>
      <c r="BJ3" s="0" t="n">
        <f aca="false">IF(Çizelge!P12="S3",BI3+1,0)</f>
        <v>5</v>
      </c>
      <c r="BK3" s="0" t="n">
        <f aca="false">IF(Çizelge!Q12="S3",BJ3+1,0)</f>
        <v>0</v>
      </c>
      <c r="BL3" s="0" t="n">
        <f aca="false">IF(Çizelge!R12="S3",BK3+1,0)</f>
        <v>0</v>
      </c>
      <c r="BM3" s="0" t="n">
        <f aca="false">IF(Çizelge!S12="S3",BL3+1,0)</f>
        <v>0</v>
      </c>
      <c r="BN3" s="0" t="n">
        <f aca="false">IF(Çizelge!T12="S3",BM3+1,0)</f>
        <v>0</v>
      </c>
      <c r="BO3" s="0" t="n">
        <f aca="false">IF(Çizelge!U12="S3",BN3+1,0)</f>
        <v>0</v>
      </c>
      <c r="BP3" s="0" t="n">
        <f aca="false">IF(Çizelge!V12="S3",BO3+1,0)</f>
        <v>0</v>
      </c>
      <c r="BQ3" s="0" t="n">
        <f aca="false">IF(Çizelge!W12="S3",BP3+1,0)</f>
        <v>0</v>
      </c>
      <c r="BR3" s="0" t="n">
        <f aca="false">IF(Çizelge!X12="S3",BQ3+1,0)</f>
        <v>0</v>
      </c>
      <c r="BS3" s="0" t="n">
        <f aca="false">IF(Çizelge!Y12="S3",BR3+1,0)</f>
        <v>0</v>
      </c>
      <c r="BT3" s="0" t="n">
        <f aca="false">IF(Çizelge!Z12="S3",BS3+1,0)</f>
        <v>0</v>
      </c>
      <c r="BU3" s="0" t="n">
        <f aca="false">IF(Çizelge!AA12="S3",BT3+1,0)</f>
        <v>0</v>
      </c>
      <c r="BV3" s="0" t="n">
        <f aca="false">IF(Çizelge!AB12="S3",BU3+1,0)</f>
        <v>0</v>
      </c>
      <c r="BW3" s="0" t="n">
        <f aca="false">IF(Çizelge!AC12="S3",BV3+1,0)</f>
        <v>0</v>
      </c>
      <c r="BX3" s="0" t="n">
        <f aca="false">IF(Çizelge!AD12="S3",BW3+1,0)</f>
        <v>0</v>
      </c>
      <c r="BY3" s="0" t="n">
        <f aca="false">IF(Çizelge!AE12="S3",BX3+1,0)</f>
        <v>1</v>
      </c>
      <c r="BZ3" s="0" t="n">
        <f aca="false">IF(Çizelge!AF12="S3",BY3+1,0)</f>
        <v>0</v>
      </c>
      <c r="CA3" s="0" t="n">
        <f aca="false">IF(Çizelge!AG12="S3",BZ3+1,0)</f>
        <v>1</v>
      </c>
      <c r="CB3" s="0" t="n">
        <f aca="false">IF(Çizelge!AH12="S3",CA3+1,0)</f>
        <v>0</v>
      </c>
      <c r="CD3" s="0" t="n">
        <f aca="false">MAX(AX3:CB3)</f>
        <v>5</v>
      </c>
      <c r="CF3" s="0" t="n">
        <f aca="false">CF2+((Çizelge!$AP12&lt;&gt;"")*1)</f>
        <v>0</v>
      </c>
      <c r="CG3" s="0" t="n">
        <f aca="false">CG2+((Hesap!AM3&gt;0)*1)</f>
        <v>0</v>
      </c>
      <c r="CH3" s="0" t="str">
        <f aca="false">IF(Çizelge!E8="","",TEXT(Çizelge!E8,"dd.mm"))</f>
        <v>02.11</v>
      </c>
      <c r="CI3" s="0" t="n">
        <f aca="false">IF(Çizelge!E8="",0,MAX(0,Ayarlar!$B$7-Çizelge!E35))</f>
        <v>0</v>
      </c>
      <c r="CJ3" s="0" t="n">
        <f aca="false">IF(Çizelge!E8="",0,MAX(0,Ayarlar!$B$8-Çizelge!E36))</f>
        <v>0</v>
      </c>
      <c r="CK3" s="0" t="n">
        <f aca="false">IF(Çizelge!E8="",0,MAX(0,Ayarlar!$B$9-Çizelge!E37))</f>
        <v>0</v>
      </c>
    </row>
    <row r="4" customFormat="false" ht="15" hidden="false" customHeight="false" outlineLevel="0" collapsed="false">
      <c r="A4" s="0" t="n">
        <f aca="false">IF(OR(Çizelge!D13="S1",Çizelge!D13="S2",Çizelge!D13="S3",Çizelge!D13="E"),1,0)</f>
        <v>0</v>
      </c>
      <c r="B4" s="0" t="n">
        <f aca="false">IF(OR(Çizelge!E13="S1",Çizelge!E13="S2",Çizelge!E13="S3",Çizelge!E13="E"),A4+1,0)</f>
        <v>1</v>
      </c>
      <c r="C4" s="0" t="n">
        <f aca="false">IF(OR(Çizelge!F13="S1",Çizelge!F13="S2",Çizelge!F13="S3",Çizelge!F13="E"),B4+1,0)</f>
        <v>2</v>
      </c>
      <c r="D4" s="0" t="n">
        <f aca="false">IF(OR(Çizelge!G13="S1",Çizelge!G13="S2",Çizelge!G13="S3",Çizelge!G13="E"),C4+1,0)</f>
        <v>3</v>
      </c>
      <c r="E4" s="0" t="n">
        <f aca="false">IF(OR(Çizelge!H13="S1",Çizelge!H13="S2",Çizelge!H13="S3",Çizelge!H13="E"),D4+1,0)</f>
        <v>4</v>
      </c>
      <c r="F4" s="0" t="n">
        <f aca="false">IF(OR(Çizelge!I13="S1",Çizelge!I13="S2",Çizelge!I13="S3",Çizelge!I13="E"),E4+1,0)</f>
        <v>5</v>
      </c>
      <c r="G4" s="0" t="n">
        <f aca="false">IF(OR(Çizelge!J13="S1",Çizelge!J13="S2",Çizelge!J13="S3",Çizelge!J13="E"),F4+1,0)</f>
        <v>6</v>
      </c>
      <c r="H4" s="0" t="n">
        <f aca="false">IF(OR(Çizelge!K13="S1",Çizelge!K13="S2",Çizelge!K13="S3",Çizelge!K13="E"),G4+1,0)</f>
        <v>0</v>
      </c>
      <c r="I4" s="0" t="n">
        <f aca="false">IF(OR(Çizelge!L13="S1",Çizelge!L13="S2",Çizelge!L13="S3",Çizelge!L13="E"),H4+1,0)</f>
        <v>1</v>
      </c>
      <c r="J4" s="0" t="n">
        <f aca="false">IF(OR(Çizelge!M13="S1",Çizelge!M13="S2",Çizelge!M13="S3",Çizelge!M13="E"),I4+1,0)</f>
        <v>2</v>
      </c>
      <c r="K4" s="0" t="n">
        <f aca="false">IF(OR(Çizelge!N13="S1",Çizelge!N13="S2",Çizelge!N13="S3",Çizelge!N13="E"),J4+1,0)</f>
        <v>3</v>
      </c>
      <c r="L4" s="0" t="n">
        <f aca="false">IF(OR(Çizelge!O13="S1",Çizelge!O13="S2",Çizelge!O13="S3",Çizelge!O13="E"),K4+1,0)</f>
        <v>4</v>
      </c>
      <c r="M4" s="0" t="n">
        <f aca="false">IF(OR(Çizelge!P13="S1",Çizelge!P13="S2",Çizelge!P13="S3",Çizelge!P13="E"),L4+1,0)</f>
        <v>5</v>
      </c>
      <c r="N4" s="0" t="n">
        <f aca="false">IF(OR(Çizelge!Q13="S1",Çizelge!Q13="S2",Çizelge!Q13="S3",Çizelge!Q13="E"),M4+1,0)</f>
        <v>6</v>
      </c>
      <c r="O4" s="0" t="n">
        <f aca="false">IF(OR(Çizelge!R13="S1",Çizelge!R13="S2",Çizelge!R13="S3",Çizelge!R13="E"),N4+1,0)</f>
        <v>0</v>
      </c>
      <c r="P4" s="0" t="n">
        <f aca="false">IF(OR(Çizelge!S13="S1",Çizelge!S13="S2",Çizelge!S13="S3",Çizelge!S13="E"),O4+1,0)</f>
        <v>1</v>
      </c>
      <c r="Q4" s="0" t="n">
        <f aca="false">IF(OR(Çizelge!T13="S1",Çizelge!T13="S2",Çizelge!T13="S3",Çizelge!T13="E"),P4+1,0)</f>
        <v>2</v>
      </c>
      <c r="R4" s="0" t="n">
        <f aca="false">IF(OR(Çizelge!U13="S1",Çizelge!U13="S2",Çizelge!U13="S3",Çizelge!U13="E"),Q4+1,0)</f>
        <v>0</v>
      </c>
      <c r="S4" s="0" t="n">
        <f aca="false">IF(OR(Çizelge!V13="S1",Çizelge!V13="S2",Çizelge!V13="S3",Çizelge!V13="E"),R4+1,0)</f>
        <v>1</v>
      </c>
      <c r="T4" s="0" t="n">
        <f aca="false">IF(OR(Çizelge!W13="S1",Çizelge!W13="S2",Çizelge!W13="S3",Çizelge!W13="E"),S4+1,0)</f>
        <v>2</v>
      </c>
      <c r="U4" s="0" t="n">
        <f aca="false">IF(OR(Çizelge!X13="S1",Çizelge!X13="S2",Çizelge!X13="S3",Çizelge!X13="E"),T4+1,0)</f>
        <v>3</v>
      </c>
      <c r="V4" s="0" t="n">
        <f aca="false">IF(OR(Çizelge!Y13="S1",Çizelge!Y13="S2",Çizelge!Y13="S3",Çizelge!Y13="E"),U4+1,0)</f>
        <v>0</v>
      </c>
      <c r="W4" s="0" t="n">
        <f aca="false">IF(OR(Çizelge!Z13="S1",Çizelge!Z13="S2",Çizelge!Z13="S3",Çizelge!Z13="E"),V4+1,0)</f>
        <v>1</v>
      </c>
      <c r="X4" s="0" t="n">
        <f aca="false">IF(OR(Çizelge!AA13="S1",Çizelge!AA13="S2",Çizelge!AA13="S3",Çizelge!AA13="E"),W4+1,0)</f>
        <v>2</v>
      </c>
      <c r="Y4" s="0" t="n">
        <f aca="false">IF(OR(Çizelge!AB13="S1",Çizelge!AB13="S2",Çizelge!AB13="S3",Çizelge!AB13="E"),X4+1,0)</f>
        <v>3</v>
      </c>
      <c r="Z4" s="0" t="n">
        <f aca="false">IF(OR(Çizelge!AC13="S1",Çizelge!AC13="S2",Çizelge!AC13="S3",Çizelge!AC13="E"),Y4+1,0)</f>
        <v>4</v>
      </c>
      <c r="AA4" s="0" t="n">
        <f aca="false">IF(OR(Çizelge!AD13="S1",Çizelge!AD13="S2",Çizelge!AD13="S3",Çizelge!AD13="E"),Z4+1,0)</f>
        <v>5</v>
      </c>
      <c r="AB4" s="0" t="n">
        <f aca="false">IF(OR(Çizelge!AE13="S1",Çizelge!AE13="S2",Çizelge!AE13="S3",Çizelge!AE13="E"),AA4+1,0)</f>
        <v>0</v>
      </c>
      <c r="AC4" s="0" t="n">
        <f aca="false">IF(OR(Çizelge!AF13="S1",Çizelge!AF13="S2",Çizelge!AF13="S3",Çizelge!AF13="E"),AB4+1,0)</f>
        <v>0</v>
      </c>
      <c r="AD4" s="0" t="n">
        <f aca="false">IF(OR(Çizelge!AG13="S1",Çizelge!AG13="S2",Çizelge!AG13="S3",Çizelge!AG13="E"),AC4+1,0)</f>
        <v>1</v>
      </c>
      <c r="AE4" s="0" t="n">
        <f aca="false">IF(OR(Çizelge!AH13="S1",Çizelge!AH13="S2",Çizelge!AH13="S3",Çizelge!AH13="E"),AD4+1,0)</f>
        <v>0</v>
      </c>
      <c r="AH4" s="0" t="n">
        <f aca="false">MAX(A4:AE4)</f>
        <v>6</v>
      </c>
      <c r="AJ4" s="0" t="n">
        <f aca="false">IF(Çizelge!F8="","",DAY(Çizelge!F8))</f>
        <v>3</v>
      </c>
      <c r="AK4" s="0" t="n">
        <f aca="false">IF(Çizelge!F8="",0,Çizelge!F35+Çizelge!F36+Çizelge!F37)</f>
        <v>23</v>
      </c>
      <c r="AL4" s="0" t="n">
        <f aca="false">IF(Çizelge!F8="",0,IF(AND(WEEKDAY(Çizelge!F8,2)=7,Ayarlar!$B$10="Hayır"),0,Ayarlar!$B$7+Ayarlar!$B$8+Ayarlar!$B$9))</f>
        <v>23</v>
      </c>
      <c r="AM4" s="0" t="n">
        <f aca="false">IF(Çizelge!F38="",0,Çizelge!F38)</f>
        <v>1</v>
      </c>
      <c r="AO4" s="0" t="s">
        <v>206</v>
      </c>
      <c r="AP4" s="0" t="n">
        <f aca="false">SUM(Çizelge!AK11:AK34)</f>
        <v>191</v>
      </c>
      <c r="AR4" s="0" t="str">
        <f aca="false">Çizelge!B13</f>
        <v>Elif Yıldız</v>
      </c>
      <c r="AS4" s="0" t="n">
        <f aca="false">Çizelge!AI13</f>
        <v>7</v>
      </c>
      <c r="AT4" s="0" t="n">
        <f aca="false">Çizelge!AJ13</f>
        <v>5</v>
      </c>
      <c r="AU4" s="0" t="n">
        <f aca="false">Çizelge!AK13</f>
        <v>11</v>
      </c>
      <c r="AV4" s="0" t="n">
        <f aca="false">Çizelge!AM13</f>
        <v>2</v>
      </c>
      <c r="AX4" s="0" t="n">
        <f aca="false">IF(Çizelge!D13="S3",1,0)</f>
        <v>0</v>
      </c>
      <c r="AY4" s="0" t="n">
        <f aca="false">IF(Çizelge!E13="S3",AX4+1,0)</f>
        <v>1</v>
      </c>
      <c r="AZ4" s="0" t="n">
        <f aca="false">IF(Çizelge!F13="S3",AY4+1,0)</f>
        <v>2</v>
      </c>
      <c r="BA4" s="0" t="n">
        <f aca="false">IF(Çizelge!G13="S3",AZ4+1,0)</f>
        <v>3</v>
      </c>
      <c r="BB4" s="0" t="n">
        <f aca="false">IF(Çizelge!H13="S3",BA4+1,0)</f>
        <v>4</v>
      </c>
      <c r="BC4" s="0" t="n">
        <f aca="false">IF(Çizelge!I13="S3",BB4+1,0)</f>
        <v>5</v>
      </c>
      <c r="BD4" s="0" t="n">
        <f aca="false">IF(Çizelge!J13="S3",BC4+1,0)</f>
        <v>0</v>
      </c>
      <c r="BE4" s="0" t="n">
        <f aca="false">IF(Çizelge!K13="S3",BD4+1,0)</f>
        <v>0</v>
      </c>
      <c r="BF4" s="0" t="n">
        <f aca="false">IF(Çizelge!L13="S3",BE4+1,0)</f>
        <v>0</v>
      </c>
      <c r="BG4" s="0" t="n">
        <f aca="false">IF(Çizelge!M13="S3",BF4+1,0)</f>
        <v>0</v>
      </c>
      <c r="BH4" s="0" t="n">
        <f aca="false">IF(Çizelge!N13="S3",BG4+1,0)</f>
        <v>0</v>
      </c>
      <c r="BI4" s="0" t="n">
        <f aca="false">IF(Çizelge!O13="S3",BH4+1,0)</f>
        <v>0</v>
      </c>
      <c r="BJ4" s="0" t="n">
        <f aca="false">IF(Çizelge!P13="S3",BI4+1,0)</f>
        <v>0</v>
      </c>
      <c r="BK4" s="0" t="n">
        <f aca="false">IF(Çizelge!Q13="S3",BJ4+1,0)</f>
        <v>0</v>
      </c>
      <c r="BL4" s="0" t="n">
        <f aca="false">IF(Çizelge!R13="S3",BK4+1,0)</f>
        <v>0</v>
      </c>
      <c r="BM4" s="0" t="n">
        <f aca="false">IF(Çizelge!S13="S3",BL4+1,0)</f>
        <v>0</v>
      </c>
      <c r="BN4" s="0" t="n">
        <f aca="false">IF(Çizelge!T13="S3",BM4+1,0)</f>
        <v>0</v>
      </c>
      <c r="BO4" s="0" t="n">
        <f aca="false">IF(Çizelge!U13="S3",BN4+1,0)</f>
        <v>0</v>
      </c>
      <c r="BP4" s="0" t="n">
        <f aca="false">IF(Çizelge!V13="S3",BO4+1,0)</f>
        <v>0</v>
      </c>
      <c r="BQ4" s="0" t="n">
        <f aca="false">IF(Çizelge!W13="S3",BP4+1,0)</f>
        <v>0</v>
      </c>
      <c r="BR4" s="0" t="n">
        <f aca="false">IF(Çizelge!X13="S3",BQ4+1,0)</f>
        <v>1</v>
      </c>
      <c r="BS4" s="0" t="n">
        <f aca="false">IF(Çizelge!Y13="S3",BR4+1,0)</f>
        <v>0</v>
      </c>
      <c r="BT4" s="0" t="n">
        <f aca="false">IF(Çizelge!Z13="S3",BS4+1,0)</f>
        <v>1</v>
      </c>
      <c r="BU4" s="0" t="n">
        <f aca="false">IF(Çizelge!AA13="S3",BT4+1,0)</f>
        <v>2</v>
      </c>
      <c r="BV4" s="0" t="n">
        <f aca="false">IF(Çizelge!AB13="S3",BU4+1,0)</f>
        <v>3</v>
      </c>
      <c r="BW4" s="0" t="n">
        <f aca="false">IF(Çizelge!AC13="S3",BV4+1,0)</f>
        <v>4</v>
      </c>
      <c r="BX4" s="0" t="n">
        <f aca="false">IF(Çizelge!AD13="S3",BW4+1,0)</f>
        <v>5</v>
      </c>
      <c r="BY4" s="0" t="n">
        <f aca="false">IF(Çizelge!AE13="S3",BX4+1,0)</f>
        <v>0</v>
      </c>
      <c r="BZ4" s="0" t="n">
        <f aca="false">IF(Çizelge!AF13="S3",BY4+1,0)</f>
        <v>0</v>
      </c>
      <c r="CA4" s="0" t="n">
        <f aca="false">IF(Çizelge!AG13="S3",BZ4+1,0)</f>
        <v>0</v>
      </c>
      <c r="CB4" s="0" t="n">
        <f aca="false">IF(Çizelge!AH13="S3",CA4+1,0)</f>
        <v>0</v>
      </c>
      <c r="CD4" s="0" t="n">
        <f aca="false">MAX(AX4:CB4)</f>
        <v>5</v>
      </c>
      <c r="CF4" s="0" t="n">
        <f aca="false">CF3+((Çizelge!$AP13&lt;&gt;"")*1)</f>
        <v>0</v>
      </c>
      <c r="CG4" s="0" t="n">
        <f aca="false">CG3+((Hesap!AM4&gt;0)*1)</f>
        <v>1</v>
      </c>
      <c r="CH4" s="0" t="str">
        <f aca="false">IF(Çizelge!F8="","",TEXT(Çizelge!F8,"dd.mm"))</f>
        <v>03.11</v>
      </c>
      <c r="CI4" s="0" t="n">
        <f aca="false">IF(Çizelge!F8="",0,MAX(0,Ayarlar!$B$7-Çizelge!F35))</f>
        <v>1</v>
      </c>
      <c r="CJ4" s="0" t="n">
        <f aca="false">IF(Çizelge!F8="",0,MAX(0,Ayarlar!$B$8-Çizelge!F36))</f>
        <v>0</v>
      </c>
      <c r="CK4" s="0" t="n">
        <f aca="false">IF(Çizelge!F8="",0,MAX(0,Ayarlar!$B$9-Çizelge!F37))</f>
        <v>0</v>
      </c>
    </row>
    <row r="5" customFormat="false" ht="15" hidden="false" customHeight="false" outlineLevel="0" collapsed="false">
      <c r="A5" s="0" t="n">
        <f aca="false">IF(OR(Çizelge!D14="S1",Çizelge!D14="S2",Çizelge!D14="S3",Çizelge!D14="E"),1,0)</f>
        <v>0</v>
      </c>
      <c r="B5" s="0" t="n">
        <f aca="false">IF(OR(Çizelge!E14="S1",Çizelge!E14="S2",Çizelge!E14="S3",Çizelge!E14="E"),A5+1,0)</f>
        <v>1</v>
      </c>
      <c r="C5" s="0" t="n">
        <f aca="false">IF(OR(Çizelge!F14="S1",Çizelge!F14="S2",Çizelge!F14="S3",Çizelge!F14="E"),B5+1,0)</f>
        <v>2</v>
      </c>
      <c r="D5" s="0" t="n">
        <f aca="false">IF(OR(Çizelge!G14="S1",Çizelge!G14="S2",Çizelge!G14="S3",Çizelge!G14="E"),C5+1,0)</f>
        <v>3</v>
      </c>
      <c r="E5" s="0" t="n">
        <f aca="false">IF(OR(Çizelge!H14="S1",Çizelge!H14="S2",Çizelge!H14="S3",Çizelge!H14="E"),D5+1,0)</f>
        <v>4</v>
      </c>
      <c r="F5" s="0" t="n">
        <f aca="false">IF(OR(Çizelge!I14="S1",Çizelge!I14="S2",Çizelge!I14="S3",Çizelge!I14="E"),E5+1,0)</f>
        <v>5</v>
      </c>
      <c r="G5" s="0" t="n">
        <f aca="false">IF(OR(Çizelge!J14="S1",Çizelge!J14="S2",Çizelge!J14="S3",Çizelge!J14="E"),F5+1,0)</f>
        <v>6</v>
      </c>
      <c r="H5" s="0" t="n">
        <f aca="false">IF(OR(Çizelge!K14="S1",Çizelge!K14="S2",Çizelge!K14="S3",Çizelge!K14="E"),G5+1,0)</f>
        <v>0</v>
      </c>
      <c r="I5" s="0" t="n">
        <f aca="false">IF(OR(Çizelge!L14="S1",Çizelge!L14="S2",Çizelge!L14="S3",Çizelge!L14="E"),H5+1,0)</f>
        <v>0</v>
      </c>
      <c r="J5" s="0" t="n">
        <f aca="false">IF(OR(Çizelge!M14="S1",Çizelge!M14="S2",Çizelge!M14="S3",Çizelge!M14="E"),I5+1,0)</f>
        <v>1</v>
      </c>
      <c r="K5" s="0" t="n">
        <f aca="false">IF(OR(Çizelge!N14="S1",Çizelge!N14="S2",Çizelge!N14="S3",Çizelge!N14="E"),J5+1,0)</f>
        <v>2</v>
      </c>
      <c r="L5" s="0" t="n">
        <f aca="false">IF(OR(Çizelge!O14="S1",Çizelge!O14="S2",Çizelge!O14="S3",Çizelge!O14="E"),K5+1,0)</f>
        <v>3</v>
      </c>
      <c r="M5" s="0" t="n">
        <f aca="false">IF(OR(Çizelge!P14="S1",Çizelge!P14="S2",Çizelge!P14="S3",Çizelge!P14="E"),L5+1,0)</f>
        <v>0</v>
      </c>
      <c r="N5" s="0" t="n">
        <f aca="false">IF(OR(Çizelge!Q14="S1",Çizelge!Q14="S2",Çizelge!Q14="S3",Çizelge!Q14="E"),M5+1,0)</f>
        <v>1</v>
      </c>
      <c r="O5" s="0" t="n">
        <f aca="false">IF(OR(Çizelge!R14="S1",Çizelge!R14="S2",Çizelge!R14="S3",Çizelge!R14="E"),N5+1,0)</f>
        <v>0</v>
      </c>
      <c r="P5" s="0" t="n">
        <f aca="false">IF(OR(Çizelge!S14="S1",Çizelge!S14="S2",Çizelge!S14="S3",Çizelge!S14="E"),O5+1,0)</f>
        <v>1</v>
      </c>
      <c r="Q5" s="0" t="n">
        <f aca="false">IF(OR(Çizelge!T14="S1",Çizelge!T14="S2",Çizelge!T14="S3",Çizelge!T14="E"),P5+1,0)</f>
        <v>2</v>
      </c>
      <c r="R5" s="0" t="n">
        <f aca="false">IF(OR(Çizelge!U14="S1",Çizelge!U14="S2",Çizelge!U14="S3",Çizelge!U14="E"),Q5+1,0)</f>
        <v>3</v>
      </c>
      <c r="S5" s="0" t="n">
        <f aca="false">IF(OR(Çizelge!V14="S1",Çizelge!V14="S2",Çizelge!V14="S3",Çizelge!V14="E"),R5+1,0)</f>
        <v>4</v>
      </c>
      <c r="T5" s="0" t="n">
        <f aca="false">IF(OR(Çizelge!W14="S1",Çizelge!W14="S2",Çizelge!W14="S3",Çizelge!W14="E"),S5+1,0)</f>
        <v>5</v>
      </c>
      <c r="U5" s="0" t="n">
        <f aca="false">IF(OR(Çizelge!X14="S1",Çizelge!X14="S2",Çizelge!X14="S3",Çizelge!X14="E"),T5+1,0)</f>
        <v>6</v>
      </c>
      <c r="V5" s="0" t="n">
        <f aca="false">IF(OR(Çizelge!Y14="S1",Çizelge!Y14="S2",Çizelge!Y14="S3",Çizelge!Y14="E"),U5+1,0)</f>
        <v>0</v>
      </c>
      <c r="W5" s="0" t="n">
        <f aca="false">IF(OR(Çizelge!Z14="S1",Çizelge!Z14="S2",Çizelge!Z14="S3",Çizelge!Z14="E"),V5+1,0)</f>
        <v>1</v>
      </c>
      <c r="X5" s="0" t="n">
        <f aca="false">IF(OR(Çizelge!AA14="S1",Çizelge!AA14="S2",Çizelge!AA14="S3",Çizelge!AA14="E"),W5+1,0)</f>
        <v>2</v>
      </c>
      <c r="Y5" s="0" t="n">
        <f aca="false">IF(OR(Çizelge!AB14="S1",Çizelge!AB14="S2",Çizelge!AB14="S3",Çizelge!AB14="E"),X5+1,0)</f>
        <v>3</v>
      </c>
      <c r="Z5" s="0" t="n">
        <f aca="false">IF(OR(Çizelge!AC14="S1",Çizelge!AC14="S2",Çizelge!AC14="S3",Çizelge!AC14="E"),Y5+1,0)</f>
        <v>4</v>
      </c>
      <c r="AA5" s="0" t="n">
        <f aca="false">IF(OR(Çizelge!AD14="S1",Çizelge!AD14="S2",Çizelge!AD14="S3",Çizelge!AD14="E"),Z5+1,0)</f>
        <v>5</v>
      </c>
      <c r="AB5" s="0" t="n">
        <f aca="false">IF(OR(Çizelge!AE14="S1",Çizelge!AE14="S2",Çizelge!AE14="S3",Çizelge!AE14="E"),AA5+1,0)</f>
        <v>6</v>
      </c>
      <c r="AC5" s="0" t="n">
        <f aca="false">IF(OR(Çizelge!AF14="S1",Çizelge!AF14="S2",Çizelge!AF14="S3",Çizelge!AF14="E"),AB5+1,0)</f>
        <v>0</v>
      </c>
      <c r="AD5" s="0" t="n">
        <f aca="false">IF(OR(Çizelge!AG14="S1",Çizelge!AG14="S2",Çizelge!AG14="S3",Çizelge!AG14="E"),AC5+1,0)</f>
        <v>1</v>
      </c>
      <c r="AE5" s="0" t="n">
        <f aca="false">IF(OR(Çizelge!AH14="S1",Çizelge!AH14="S2",Çizelge!AH14="S3",Çizelge!AH14="E"),AD5+1,0)</f>
        <v>0</v>
      </c>
      <c r="AH5" s="0" t="n">
        <f aca="false">MAX(A5:AE5)</f>
        <v>6</v>
      </c>
      <c r="AJ5" s="0" t="n">
        <f aca="false">IF(Çizelge!G8="","",DAY(Çizelge!G8))</f>
        <v>4</v>
      </c>
      <c r="AK5" s="0" t="n">
        <f aca="false">IF(Çizelge!G8="",0,Çizelge!G35+Çizelge!G36+Çizelge!G37)</f>
        <v>22</v>
      </c>
      <c r="AL5" s="0" t="n">
        <f aca="false">IF(Çizelge!G8="",0,IF(AND(WEEKDAY(Çizelge!G8,2)=7,Ayarlar!$B$10="Hayır"),0,Ayarlar!$B$7+Ayarlar!$B$8+Ayarlar!$B$9))</f>
        <v>23</v>
      </c>
      <c r="AM5" s="0" t="n">
        <f aca="false">IF(Çizelge!G38="",0,Çizelge!G38)</f>
        <v>2</v>
      </c>
      <c r="AR5" s="0" t="str">
        <f aca="false">Çizelge!B14</f>
        <v>Burak Çelik</v>
      </c>
      <c r="AS5" s="0" t="n">
        <f aca="false">Çizelge!AI14</f>
        <v>11</v>
      </c>
      <c r="AT5" s="0" t="n">
        <f aca="false">Çizelge!AJ14</f>
        <v>6</v>
      </c>
      <c r="AU5" s="0" t="n">
        <f aca="false">Çizelge!AK14</f>
        <v>6</v>
      </c>
      <c r="AV5" s="0" t="n">
        <f aca="false">Çizelge!AM14</f>
        <v>2</v>
      </c>
      <c r="AX5" s="0" t="n">
        <f aca="false">IF(Çizelge!D14="S3",1,0)</f>
        <v>0</v>
      </c>
      <c r="AY5" s="0" t="n">
        <f aca="false">IF(Çizelge!E14="S3",AX5+1,0)</f>
        <v>0</v>
      </c>
      <c r="AZ5" s="0" t="n">
        <f aca="false">IF(Çizelge!F14="S3",AY5+1,0)</f>
        <v>0</v>
      </c>
      <c r="BA5" s="0" t="n">
        <f aca="false">IF(Çizelge!G14="S3",AZ5+1,0)</f>
        <v>0</v>
      </c>
      <c r="BB5" s="0" t="n">
        <f aca="false">IF(Çizelge!H14="S3",BA5+1,0)</f>
        <v>0</v>
      </c>
      <c r="BC5" s="0" t="n">
        <f aca="false">IF(Çizelge!I14="S3",BB5+1,0)</f>
        <v>0</v>
      </c>
      <c r="BD5" s="0" t="n">
        <f aca="false">IF(Çizelge!J14="S3",BC5+1,0)</f>
        <v>0</v>
      </c>
      <c r="BE5" s="0" t="n">
        <f aca="false">IF(Çizelge!K14="S3",BD5+1,0)</f>
        <v>0</v>
      </c>
      <c r="BF5" s="0" t="n">
        <f aca="false">IF(Çizelge!L14="S3",BE5+1,0)</f>
        <v>0</v>
      </c>
      <c r="BG5" s="0" t="n">
        <f aca="false">IF(Çizelge!M14="S3",BF5+1,0)</f>
        <v>0</v>
      </c>
      <c r="BH5" s="0" t="n">
        <f aca="false">IF(Çizelge!N14="S3",BG5+1,0)</f>
        <v>0</v>
      </c>
      <c r="BI5" s="0" t="n">
        <f aca="false">IF(Çizelge!O14="S3",BH5+1,0)</f>
        <v>0</v>
      </c>
      <c r="BJ5" s="0" t="n">
        <f aca="false">IF(Çizelge!P14="S3",BI5+1,0)</f>
        <v>0</v>
      </c>
      <c r="BK5" s="0" t="n">
        <f aca="false">IF(Çizelge!Q14="S3",BJ5+1,0)</f>
        <v>1</v>
      </c>
      <c r="BL5" s="0" t="n">
        <f aca="false">IF(Çizelge!R14="S3",BK5+1,0)</f>
        <v>0</v>
      </c>
      <c r="BM5" s="0" t="n">
        <f aca="false">IF(Çizelge!S14="S3",BL5+1,0)</f>
        <v>1</v>
      </c>
      <c r="BN5" s="0" t="n">
        <f aca="false">IF(Çizelge!T14="S3",BM5+1,0)</f>
        <v>2</v>
      </c>
      <c r="BO5" s="0" t="n">
        <f aca="false">IF(Çizelge!U14="S3",BN5+1,0)</f>
        <v>3</v>
      </c>
      <c r="BP5" s="0" t="n">
        <f aca="false">IF(Çizelge!V14="S3",BO5+1,0)</f>
        <v>4</v>
      </c>
      <c r="BQ5" s="0" t="n">
        <f aca="false">IF(Çizelge!W14="S3",BP5+1,0)</f>
        <v>5</v>
      </c>
      <c r="BR5" s="0" t="n">
        <f aca="false">IF(Çizelge!X14="S3",BQ5+1,0)</f>
        <v>0</v>
      </c>
      <c r="BS5" s="0" t="n">
        <f aca="false">IF(Çizelge!Y14="S3",BR5+1,0)</f>
        <v>0</v>
      </c>
      <c r="BT5" s="0" t="n">
        <f aca="false">IF(Çizelge!Z14="S3",BS5+1,0)</f>
        <v>0</v>
      </c>
      <c r="BU5" s="0" t="n">
        <f aca="false">IF(Çizelge!AA14="S3",BT5+1,0)</f>
        <v>0</v>
      </c>
      <c r="BV5" s="0" t="n">
        <f aca="false">IF(Çizelge!AB14="S3",BU5+1,0)</f>
        <v>0</v>
      </c>
      <c r="BW5" s="0" t="n">
        <f aca="false">IF(Çizelge!AC14="S3",BV5+1,0)</f>
        <v>0</v>
      </c>
      <c r="BX5" s="0" t="n">
        <f aca="false">IF(Çizelge!AD14="S3",BW5+1,0)</f>
        <v>0</v>
      </c>
      <c r="BY5" s="0" t="n">
        <f aca="false">IF(Çizelge!AE14="S3",BX5+1,0)</f>
        <v>0</v>
      </c>
      <c r="BZ5" s="0" t="n">
        <f aca="false">IF(Çizelge!AF14="S3",BY5+1,0)</f>
        <v>0</v>
      </c>
      <c r="CA5" s="0" t="n">
        <f aca="false">IF(Çizelge!AG14="S3",BZ5+1,0)</f>
        <v>0</v>
      </c>
      <c r="CB5" s="0" t="n">
        <f aca="false">IF(Çizelge!AH14="S3",CA5+1,0)</f>
        <v>0</v>
      </c>
      <c r="CD5" s="0" t="n">
        <f aca="false">MAX(AX5:CB5)</f>
        <v>5</v>
      </c>
      <c r="CF5" s="0" t="n">
        <f aca="false">CF4+((Çizelge!$AP14&lt;&gt;"")*1)</f>
        <v>0</v>
      </c>
      <c r="CG5" s="0" t="n">
        <f aca="false">CG4+((Hesap!AM5&gt;0)*1)</f>
        <v>2</v>
      </c>
      <c r="CH5" s="0" t="str">
        <f aca="false">IF(Çizelge!G8="","",TEXT(Çizelge!G8,"dd.mm"))</f>
        <v>04.11</v>
      </c>
      <c r="CI5" s="0" t="n">
        <f aca="false">IF(Çizelge!G8="",0,MAX(0,Ayarlar!$B$7-Çizelge!G35))</f>
        <v>2</v>
      </c>
      <c r="CJ5" s="0" t="n">
        <f aca="false">IF(Çizelge!G8="",0,MAX(0,Ayarlar!$B$8-Çizelge!G36))</f>
        <v>0</v>
      </c>
      <c r="CK5" s="0" t="n">
        <f aca="false">IF(Çizelge!G8="",0,MAX(0,Ayarlar!$B$9-Çizelge!G37))</f>
        <v>0</v>
      </c>
    </row>
    <row r="6" customFormat="false" ht="15" hidden="false" customHeight="false" outlineLevel="0" collapsed="false">
      <c r="A6" s="0" t="n">
        <f aca="false">IF(OR(Çizelge!D15="S1",Çizelge!D15="S2",Çizelge!D15="S3",Çizelge!D15="E"),1,0)</f>
        <v>0</v>
      </c>
      <c r="B6" s="0" t="n">
        <f aca="false">IF(OR(Çizelge!E15="S1",Çizelge!E15="S2",Çizelge!E15="S3",Çizelge!E15="E"),A6+1,0)</f>
        <v>1</v>
      </c>
      <c r="C6" s="0" t="n">
        <f aca="false">IF(OR(Çizelge!F15="S1",Çizelge!F15="S2",Çizelge!F15="S3",Çizelge!F15="E"),B6+1,0)</f>
        <v>2</v>
      </c>
      <c r="D6" s="0" t="n">
        <f aca="false">IF(OR(Çizelge!G15="S1",Çizelge!G15="S2",Çizelge!G15="S3",Çizelge!G15="E"),C6+1,0)</f>
        <v>3</v>
      </c>
      <c r="E6" s="0" t="n">
        <f aca="false">IF(OR(Çizelge!H15="S1",Çizelge!H15="S2",Çizelge!H15="S3",Çizelge!H15="E"),D6+1,0)</f>
        <v>4</v>
      </c>
      <c r="F6" s="0" t="n">
        <f aca="false">IF(OR(Çizelge!I15="S1",Çizelge!I15="S2",Çizelge!I15="S3",Çizelge!I15="E"),E6+1,0)</f>
        <v>5</v>
      </c>
      <c r="G6" s="0" t="n">
        <f aca="false">IF(OR(Çizelge!J15="S1",Çizelge!J15="S2",Çizelge!J15="S3",Çizelge!J15="E"),F6+1,0)</f>
        <v>0</v>
      </c>
      <c r="H6" s="0" t="n">
        <f aca="false">IF(OR(Çizelge!K15="S1",Çizelge!K15="S2",Çizelge!K15="S3",Çizelge!K15="E"),G6+1,0)</f>
        <v>0</v>
      </c>
      <c r="I6" s="0" t="n">
        <f aca="false">IF(OR(Çizelge!L15="S1",Çizelge!L15="S2",Çizelge!L15="S3",Çizelge!L15="E"),H6+1,0)</f>
        <v>1</v>
      </c>
      <c r="J6" s="0" t="n">
        <f aca="false">IF(OR(Çizelge!M15="S1",Çizelge!M15="S2",Çizelge!M15="S3",Çizelge!M15="E"),I6+1,0)</f>
        <v>2</v>
      </c>
      <c r="K6" s="0" t="n">
        <f aca="false">IF(OR(Çizelge!N15="S1",Çizelge!N15="S2",Çizelge!N15="S3",Çizelge!N15="E"),J6+1,0)</f>
        <v>3</v>
      </c>
      <c r="L6" s="0" t="n">
        <f aca="false">IF(OR(Çizelge!O15="S1",Çizelge!O15="S2",Çizelge!O15="S3",Çizelge!O15="E"),K6+1,0)</f>
        <v>4</v>
      </c>
      <c r="M6" s="0" t="n">
        <f aca="false">IF(OR(Çizelge!P15="S1",Çizelge!P15="S2",Çizelge!P15="S3",Çizelge!P15="E"),L6+1,0)</f>
        <v>5</v>
      </c>
      <c r="N6" s="0" t="n">
        <f aca="false">IF(OR(Çizelge!Q15="S1",Çizelge!Q15="S2",Çizelge!Q15="S3",Çizelge!Q15="E"),M6+1,0)</f>
        <v>6</v>
      </c>
      <c r="O6" s="0" t="n">
        <f aca="false">IF(OR(Çizelge!R15="S1",Çizelge!R15="S2",Çizelge!R15="S3",Çizelge!R15="E"),N6+1,0)</f>
        <v>0</v>
      </c>
      <c r="P6" s="0" t="n">
        <f aca="false">IF(OR(Çizelge!S15="S1",Çizelge!S15="S2",Çizelge!S15="S3",Çizelge!S15="E"),O6+1,0)</f>
        <v>1</v>
      </c>
      <c r="Q6" s="0" t="n">
        <f aca="false">IF(OR(Çizelge!T15="S1",Çizelge!T15="S2",Çizelge!T15="S3",Çizelge!T15="E"),P6+1,0)</f>
        <v>2</v>
      </c>
      <c r="R6" s="0" t="n">
        <f aca="false">IF(OR(Çizelge!U15="S1",Çizelge!U15="S2",Çizelge!U15="S3",Çizelge!U15="E"),Q6+1,0)</f>
        <v>3</v>
      </c>
      <c r="S6" s="0" t="n">
        <f aca="false">IF(OR(Çizelge!V15="S1",Çizelge!V15="S2",Çizelge!V15="S3",Çizelge!V15="E"),R6+1,0)</f>
        <v>4</v>
      </c>
      <c r="T6" s="0" t="n">
        <f aca="false">IF(OR(Çizelge!W15="S1",Çizelge!W15="S2",Çizelge!W15="S3",Çizelge!W15="E"),S6+1,0)</f>
        <v>5</v>
      </c>
      <c r="U6" s="0" t="n">
        <f aca="false">IF(OR(Çizelge!X15="S1",Çizelge!X15="S2",Çizelge!X15="S3",Çizelge!X15="E"),T6+1,0)</f>
        <v>6</v>
      </c>
      <c r="V6" s="0" t="n">
        <f aca="false">IF(OR(Çizelge!Y15="S1",Çizelge!Y15="S2",Çizelge!Y15="S3",Çizelge!Y15="E"),U6+1,0)</f>
        <v>0</v>
      </c>
      <c r="W6" s="0" t="n">
        <f aca="false">IF(OR(Çizelge!Z15="S1",Çizelge!Z15="S2",Çizelge!Z15="S3",Çizelge!Z15="E"),V6+1,0)</f>
        <v>1</v>
      </c>
      <c r="X6" s="0" t="n">
        <f aca="false">IF(OR(Çizelge!AA15="S1",Çizelge!AA15="S2",Çizelge!AA15="S3",Çizelge!AA15="E"),W6+1,0)</f>
        <v>2</v>
      </c>
      <c r="Y6" s="0" t="n">
        <f aca="false">IF(OR(Çizelge!AB15="S1",Çizelge!AB15="S2",Çizelge!AB15="S3",Çizelge!AB15="E"),X6+1,0)</f>
        <v>3</v>
      </c>
      <c r="Z6" s="0" t="n">
        <f aca="false">IF(OR(Çizelge!AC15="S1",Çizelge!AC15="S2",Çizelge!AC15="S3",Çizelge!AC15="E"),Y6+1,0)</f>
        <v>4</v>
      </c>
      <c r="AA6" s="0" t="n">
        <f aca="false">IF(OR(Çizelge!AD15="S1",Çizelge!AD15="S2",Çizelge!AD15="S3",Çizelge!AD15="E"),Z6+1,0)</f>
        <v>5</v>
      </c>
      <c r="AB6" s="0" t="n">
        <f aca="false">IF(OR(Çizelge!AE15="S1",Çizelge!AE15="S2",Çizelge!AE15="S3",Çizelge!AE15="E"),AA6+1,0)</f>
        <v>6</v>
      </c>
      <c r="AC6" s="0" t="n">
        <f aca="false">IF(OR(Çizelge!AF15="S1",Çizelge!AF15="S2",Çizelge!AF15="S3",Çizelge!AF15="E"),AB6+1,0)</f>
        <v>0</v>
      </c>
      <c r="AD6" s="0" t="n">
        <f aca="false">IF(OR(Çizelge!AG15="S1",Çizelge!AG15="S2",Çizelge!AG15="S3",Çizelge!AG15="E"),AC6+1,0)</f>
        <v>1</v>
      </c>
      <c r="AE6" s="0" t="n">
        <f aca="false">IF(OR(Çizelge!AH15="S1",Çizelge!AH15="S2",Çizelge!AH15="S3",Çizelge!AH15="E"),AD6+1,0)</f>
        <v>0</v>
      </c>
      <c r="AH6" s="0" t="n">
        <f aca="false">MAX(A6:AE6)</f>
        <v>6</v>
      </c>
      <c r="AJ6" s="0" t="n">
        <f aca="false">IF(Çizelge!H8="","",DAY(Çizelge!H8))</f>
        <v>5</v>
      </c>
      <c r="AK6" s="0" t="n">
        <f aca="false">IF(Çizelge!H8="",0,Çizelge!H35+Çizelge!H36+Çizelge!H37)</f>
        <v>22</v>
      </c>
      <c r="AL6" s="0" t="n">
        <f aca="false">IF(Çizelge!H8="",0,IF(AND(WEEKDAY(Çizelge!H8,2)=7,Ayarlar!$B$10="Hayır"),0,Ayarlar!$B$7+Ayarlar!$B$8+Ayarlar!$B$9))</f>
        <v>23</v>
      </c>
      <c r="AM6" s="0" t="n">
        <f aca="false">IF(Çizelge!H38="",0,Çizelge!H38)</f>
        <v>1</v>
      </c>
      <c r="AR6" s="0" t="str">
        <f aca="false">Çizelge!B15</f>
        <v>Zeynep Arslan</v>
      </c>
      <c r="AS6" s="0" t="n">
        <f aca="false">Çizelge!AI15</f>
        <v>6</v>
      </c>
      <c r="AT6" s="0" t="n">
        <f aca="false">Çizelge!AJ15</f>
        <v>11</v>
      </c>
      <c r="AU6" s="0" t="n">
        <f aca="false">Çizelge!AK15</f>
        <v>7</v>
      </c>
      <c r="AV6" s="0" t="n">
        <f aca="false">Çizelge!AM15</f>
        <v>1</v>
      </c>
      <c r="AX6" s="0" t="n">
        <f aca="false">IF(Çizelge!D15="S3",1,0)</f>
        <v>0</v>
      </c>
      <c r="AY6" s="0" t="n">
        <f aca="false">IF(Çizelge!E15="S3",AX6+1,0)</f>
        <v>0</v>
      </c>
      <c r="AZ6" s="0" t="n">
        <f aca="false">IF(Çizelge!F15="S3",AY6+1,0)</f>
        <v>0</v>
      </c>
      <c r="BA6" s="0" t="n">
        <f aca="false">IF(Çizelge!G15="S3",AZ6+1,0)</f>
        <v>0</v>
      </c>
      <c r="BB6" s="0" t="n">
        <f aca="false">IF(Çizelge!H15="S3",BA6+1,0)</f>
        <v>0</v>
      </c>
      <c r="BC6" s="0" t="n">
        <f aca="false">IF(Çizelge!I15="S3",BB6+1,0)</f>
        <v>0</v>
      </c>
      <c r="BD6" s="0" t="n">
        <f aca="false">IF(Çizelge!J15="S3",BC6+1,0)</f>
        <v>0</v>
      </c>
      <c r="BE6" s="0" t="n">
        <f aca="false">IF(Çizelge!K15="S3",BD6+1,0)</f>
        <v>0</v>
      </c>
      <c r="BF6" s="0" t="n">
        <f aca="false">IF(Çizelge!L15="S3",BE6+1,0)</f>
        <v>1</v>
      </c>
      <c r="BG6" s="0" t="n">
        <f aca="false">IF(Çizelge!M15="S3",BF6+1,0)</f>
        <v>2</v>
      </c>
      <c r="BH6" s="0" t="n">
        <f aca="false">IF(Çizelge!N15="S3",BG6+1,0)</f>
        <v>3</v>
      </c>
      <c r="BI6" s="0" t="n">
        <f aca="false">IF(Çizelge!O15="S3",BH6+1,0)</f>
        <v>4</v>
      </c>
      <c r="BJ6" s="0" t="n">
        <f aca="false">IF(Çizelge!P15="S3",BI6+1,0)</f>
        <v>5</v>
      </c>
      <c r="BK6" s="0" t="n">
        <f aca="false">IF(Çizelge!Q15="S3",BJ6+1,0)</f>
        <v>0</v>
      </c>
      <c r="BL6" s="0" t="n">
        <f aca="false">IF(Çizelge!R15="S3",BK6+1,0)</f>
        <v>0</v>
      </c>
      <c r="BM6" s="0" t="n">
        <f aca="false">IF(Çizelge!S15="S3",BL6+1,0)</f>
        <v>0</v>
      </c>
      <c r="BN6" s="0" t="n">
        <f aca="false">IF(Çizelge!T15="S3",BM6+1,0)</f>
        <v>0</v>
      </c>
      <c r="BO6" s="0" t="n">
        <f aca="false">IF(Çizelge!U15="S3",BN6+1,0)</f>
        <v>0</v>
      </c>
      <c r="BP6" s="0" t="n">
        <f aca="false">IF(Çizelge!V15="S3",BO6+1,0)</f>
        <v>0</v>
      </c>
      <c r="BQ6" s="0" t="n">
        <f aca="false">IF(Çizelge!W15="S3",BP6+1,0)</f>
        <v>0</v>
      </c>
      <c r="BR6" s="0" t="n">
        <f aca="false">IF(Çizelge!X15="S3",BQ6+1,0)</f>
        <v>0</v>
      </c>
      <c r="BS6" s="0" t="n">
        <f aca="false">IF(Çizelge!Y15="S3",BR6+1,0)</f>
        <v>0</v>
      </c>
      <c r="BT6" s="0" t="n">
        <f aca="false">IF(Çizelge!Z15="S3",BS6+1,0)</f>
        <v>0</v>
      </c>
      <c r="BU6" s="0" t="n">
        <f aca="false">IF(Çizelge!AA15="S3",BT6+1,0)</f>
        <v>0</v>
      </c>
      <c r="BV6" s="0" t="n">
        <f aca="false">IF(Çizelge!AB15="S3",BU6+1,0)</f>
        <v>0</v>
      </c>
      <c r="BW6" s="0" t="n">
        <f aca="false">IF(Çizelge!AC15="S3",BV6+1,0)</f>
        <v>0</v>
      </c>
      <c r="BX6" s="0" t="n">
        <f aca="false">IF(Çizelge!AD15="S3",BW6+1,0)</f>
        <v>0</v>
      </c>
      <c r="BY6" s="0" t="n">
        <f aca="false">IF(Çizelge!AE15="S3",BX6+1,0)</f>
        <v>1</v>
      </c>
      <c r="BZ6" s="0" t="n">
        <f aca="false">IF(Çizelge!AF15="S3",BY6+1,0)</f>
        <v>0</v>
      </c>
      <c r="CA6" s="0" t="n">
        <f aca="false">IF(Çizelge!AG15="S3",BZ6+1,0)</f>
        <v>1</v>
      </c>
      <c r="CB6" s="0" t="n">
        <f aca="false">IF(Çizelge!AH15="S3",CA6+1,0)</f>
        <v>0</v>
      </c>
      <c r="CD6" s="0" t="n">
        <f aca="false">MAX(AX6:CB6)</f>
        <v>5</v>
      </c>
      <c r="CF6" s="0" t="n">
        <f aca="false">CF5+((Çizelge!$AP15&lt;&gt;"")*1)</f>
        <v>0</v>
      </c>
      <c r="CG6" s="0" t="n">
        <f aca="false">CG5+((Hesap!AM6&gt;0)*1)</f>
        <v>3</v>
      </c>
      <c r="CH6" s="0" t="str">
        <f aca="false">IF(Çizelge!H8="","",TEXT(Çizelge!H8,"dd.mm"))</f>
        <v>05.11</v>
      </c>
      <c r="CI6" s="0" t="n">
        <f aca="false">IF(Çizelge!H8="",0,MAX(0,Ayarlar!$B$7-Çizelge!H35))</f>
        <v>1</v>
      </c>
      <c r="CJ6" s="0" t="n">
        <f aca="false">IF(Çizelge!H8="",0,MAX(0,Ayarlar!$B$8-Çizelge!H36))</f>
        <v>0</v>
      </c>
      <c r="CK6" s="0" t="n">
        <f aca="false">IF(Çizelge!H8="",0,MAX(0,Ayarlar!$B$9-Çizelge!H37))</f>
        <v>0</v>
      </c>
    </row>
    <row r="7" customFormat="false" ht="15" hidden="false" customHeight="false" outlineLevel="0" collapsed="false">
      <c r="A7" s="0" t="n">
        <f aca="false">IF(OR(Çizelge!D16="S1",Çizelge!D16="S2",Çizelge!D16="S3",Çizelge!D16="E"),1,0)</f>
        <v>0</v>
      </c>
      <c r="B7" s="0" t="n">
        <f aca="false">IF(OR(Çizelge!E16="S1",Çizelge!E16="S2",Çizelge!E16="S3",Çizelge!E16="E"),A7+1,0)</f>
        <v>1</v>
      </c>
      <c r="C7" s="0" t="n">
        <f aca="false">IF(OR(Çizelge!F16="S1",Çizelge!F16="S2",Çizelge!F16="S3",Çizelge!F16="E"),B7+1,0)</f>
        <v>2</v>
      </c>
      <c r="D7" s="0" t="n">
        <f aca="false">IF(OR(Çizelge!G16="S1",Çizelge!G16="S2",Çizelge!G16="S3",Çizelge!G16="E"),C7+1,0)</f>
        <v>3</v>
      </c>
      <c r="E7" s="0" t="n">
        <f aca="false">IF(OR(Çizelge!H16="S1",Çizelge!H16="S2",Çizelge!H16="S3",Çizelge!H16="E"),D7+1,0)</f>
        <v>4</v>
      </c>
      <c r="F7" s="0" t="n">
        <f aca="false">IF(OR(Çizelge!I16="S1",Çizelge!I16="S2",Çizelge!I16="S3",Çizelge!I16="E"),E7+1,0)</f>
        <v>5</v>
      </c>
      <c r="G7" s="0" t="n">
        <f aca="false">IF(OR(Çizelge!J16="S1",Çizelge!J16="S2",Çizelge!J16="S3",Çizelge!J16="E"),F7+1,0)</f>
        <v>0</v>
      </c>
      <c r="H7" s="0" t="n">
        <f aca="false">IF(OR(Çizelge!K16="S1",Çizelge!K16="S2",Çizelge!K16="S3",Çizelge!K16="E"),G7+1,0)</f>
        <v>1</v>
      </c>
      <c r="I7" s="0" t="n">
        <f aca="false">IF(OR(Çizelge!L16="S1",Çizelge!L16="S2",Çizelge!L16="S3",Çizelge!L16="E"),H7+1,0)</f>
        <v>2</v>
      </c>
      <c r="J7" s="0" t="n">
        <f aca="false">IF(OR(Çizelge!M16="S1",Çizelge!M16="S2",Çizelge!M16="S3",Çizelge!M16="E"),I7+1,0)</f>
        <v>3</v>
      </c>
      <c r="K7" s="0" t="n">
        <f aca="false">IF(OR(Çizelge!N16="S1",Çizelge!N16="S2",Çizelge!N16="S3",Çizelge!N16="E"),J7+1,0)</f>
        <v>4</v>
      </c>
      <c r="L7" s="0" t="n">
        <f aca="false">IF(OR(Çizelge!O16="S1",Çizelge!O16="S2",Çizelge!O16="S3",Çizelge!O16="E"),K7+1,0)</f>
        <v>5</v>
      </c>
      <c r="M7" s="0" t="n">
        <f aca="false">IF(OR(Çizelge!P16="S1",Çizelge!P16="S2",Çizelge!P16="S3",Çizelge!P16="E"),L7+1,0)</f>
        <v>6</v>
      </c>
      <c r="N7" s="0" t="n">
        <f aca="false">IF(OR(Çizelge!Q16="S1",Çizelge!Q16="S2",Çizelge!Q16="S3",Çizelge!Q16="E"),M7+1,0)</f>
        <v>7</v>
      </c>
      <c r="O7" s="0" t="n">
        <f aca="false">IF(OR(Çizelge!R16="S1",Çizelge!R16="S2",Çizelge!R16="S3",Çizelge!R16="E"),N7+1,0)</f>
        <v>8</v>
      </c>
      <c r="P7" s="0" t="n">
        <f aca="false">IF(OR(Çizelge!S16="S1",Çizelge!S16="S2",Çizelge!S16="S3",Çizelge!S16="E"),O7+1,0)</f>
        <v>9</v>
      </c>
      <c r="Q7" s="0" t="n">
        <f aca="false">IF(OR(Çizelge!T16="S1",Çizelge!T16="S2",Çizelge!T16="S3",Çizelge!T16="E"),P7+1,0)</f>
        <v>10</v>
      </c>
      <c r="R7" s="0" t="n">
        <f aca="false">IF(OR(Çizelge!U16="S1",Çizelge!U16="S2",Çizelge!U16="S3",Çizelge!U16="E"),Q7+1,0)</f>
        <v>11</v>
      </c>
      <c r="S7" s="0" t="n">
        <f aca="false">IF(OR(Çizelge!V16="S1",Çizelge!V16="S2",Çizelge!V16="S3",Çizelge!V16="E"),R7+1,0)</f>
        <v>12</v>
      </c>
      <c r="T7" s="0" t="n">
        <f aca="false">IF(OR(Çizelge!W16="S1",Çizelge!W16="S2",Çizelge!W16="S3",Çizelge!W16="E"),S7+1,0)</f>
        <v>13</v>
      </c>
      <c r="U7" s="0" t="n">
        <f aca="false">IF(OR(Çizelge!X16="S1",Çizelge!X16="S2",Çizelge!X16="S3",Çizelge!X16="E"),T7+1,0)</f>
        <v>14</v>
      </c>
      <c r="V7" s="0" t="n">
        <f aca="false">IF(OR(Çizelge!Y16="S1",Çizelge!Y16="S2",Çizelge!Y16="S3",Çizelge!Y16="E"),U7+1,0)</f>
        <v>0</v>
      </c>
      <c r="W7" s="0" t="n">
        <f aca="false">IF(OR(Çizelge!Z16="S1",Çizelge!Z16="S2",Çizelge!Z16="S3",Çizelge!Z16="E"),V7+1,0)</f>
        <v>1</v>
      </c>
      <c r="X7" s="0" t="n">
        <f aca="false">IF(OR(Çizelge!AA16="S1",Çizelge!AA16="S2",Çizelge!AA16="S3",Çizelge!AA16="E"),W7+1,0)</f>
        <v>2</v>
      </c>
      <c r="Y7" s="0" t="n">
        <f aca="false">IF(OR(Çizelge!AB16="S1",Çizelge!AB16="S2",Çizelge!AB16="S3",Çizelge!AB16="E"),X7+1,0)</f>
        <v>3</v>
      </c>
      <c r="Z7" s="0" t="n">
        <f aca="false">IF(OR(Çizelge!AC16="S1",Çizelge!AC16="S2",Çizelge!AC16="S3",Çizelge!AC16="E"),Y7+1,0)</f>
        <v>0</v>
      </c>
      <c r="AA7" s="0" t="n">
        <f aca="false">IF(OR(Çizelge!AD16="S1",Çizelge!AD16="S2",Çizelge!AD16="S3",Çizelge!AD16="E"),Z7+1,0)</f>
        <v>1</v>
      </c>
      <c r="AB7" s="0" t="n">
        <f aca="false">IF(OR(Çizelge!AE16="S1",Çizelge!AE16="S2",Çizelge!AE16="S3",Çizelge!AE16="E"),AA7+1,0)</f>
        <v>2</v>
      </c>
      <c r="AC7" s="0" t="n">
        <f aca="false">IF(OR(Çizelge!AF16="S1",Çizelge!AF16="S2",Çizelge!AF16="S3",Çizelge!AF16="E"),AB7+1,0)</f>
        <v>0</v>
      </c>
      <c r="AD7" s="0" t="n">
        <f aca="false">IF(OR(Çizelge!AG16="S1",Çizelge!AG16="S2",Çizelge!AG16="S3",Çizelge!AG16="E"),AC7+1,0)</f>
        <v>1</v>
      </c>
      <c r="AE7" s="0" t="n">
        <f aca="false">IF(OR(Çizelge!AH16="S1",Çizelge!AH16="S2",Çizelge!AH16="S3",Çizelge!AH16="E"),AD7+1,0)</f>
        <v>0</v>
      </c>
      <c r="AH7" s="0" t="n">
        <f aca="false">MAX(A7:AE7)</f>
        <v>14</v>
      </c>
      <c r="AJ7" s="0" t="n">
        <f aca="false">IF(Çizelge!I8="","",DAY(Çizelge!I8))</f>
        <v>6</v>
      </c>
      <c r="AK7" s="0" t="n">
        <f aca="false">IF(Çizelge!I8="",0,Çizelge!I35+Çizelge!I36+Çizelge!I37)</f>
        <v>24</v>
      </c>
      <c r="AL7" s="0" t="n">
        <f aca="false">IF(Çizelge!I8="",0,IF(AND(WEEKDAY(Çizelge!I8,2)=7,Ayarlar!$B$10="Hayır"),0,Ayarlar!$B$7+Ayarlar!$B$8+Ayarlar!$B$9))</f>
        <v>23</v>
      </c>
      <c r="AM7" s="0" t="n">
        <f aca="false">IF(Çizelge!I38="",0,Çizelge!I38)</f>
        <v>0</v>
      </c>
      <c r="AR7" s="0" t="str">
        <f aca="false">Çizelge!B16</f>
        <v>Emre Şahin</v>
      </c>
      <c r="AS7" s="0" t="n">
        <f aca="false">Çizelge!AI16</f>
        <v>11</v>
      </c>
      <c r="AT7" s="0" t="n">
        <f aca="false">Çizelge!AJ16</f>
        <v>4</v>
      </c>
      <c r="AU7" s="0" t="n">
        <f aca="false">Çizelge!AK16</f>
        <v>10</v>
      </c>
      <c r="AV7" s="0" t="n">
        <f aca="false">Çizelge!AM16</f>
        <v>2</v>
      </c>
      <c r="AX7" s="0" t="n">
        <f aca="false">IF(Çizelge!D16="S3",1,0)</f>
        <v>0</v>
      </c>
      <c r="AY7" s="0" t="n">
        <f aca="false">IF(Çizelge!E16="S3",AX7+1,0)</f>
        <v>1</v>
      </c>
      <c r="AZ7" s="0" t="n">
        <f aca="false">IF(Çizelge!F16="S3",AY7+1,0)</f>
        <v>2</v>
      </c>
      <c r="BA7" s="0" t="n">
        <f aca="false">IF(Çizelge!G16="S3",AZ7+1,0)</f>
        <v>3</v>
      </c>
      <c r="BB7" s="0" t="n">
        <f aca="false">IF(Çizelge!H16="S3",BA7+1,0)</f>
        <v>4</v>
      </c>
      <c r="BC7" s="0" t="n">
        <f aca="false">IF(Çizelge!I16="S3",BB7+1,0)</f>
        <v>5</v>
      </c>
      <c r="BD7" s="0" t="n">
        <f aca="false">IF(Çizelge!J16="S3",BC7+1,0)</f>
        <v>0</v>
      </c>
      <c r="BE7" s="0" t="n">
        <f aca="false">IF(Çizelge!K16="S3",BD7+1,0)</f>
        <v>0</v>
      </c>
      <c r="BF7" s="0" t="n">
        <f aca="false">IF(Çizelge!L16="S3",BE7+1,0)</f>
        <v>0</v>
      </c>
      <c r="BG7" s="0" t="n">
        <f aca="false">IF(Çizelge!M16="S3",BF7+1,0)</f>
        <v>0</v>
      </c>
      <c r="BH7" s="0" t="n">
        <f aca="false">IF(Çizelge!N16="S3",BG7+1,0)</f>
        <v>0</v>
      </c>
      <c r="BI7" s="0" t="n">
        <f aca="false">IF(Çizelge!O16="S3",BH7+1,0)</f>
        <v>0</v>
      </c>
      <c r="BJ7" s="0" t="n">
        <f aca="false">IF(Çizelge!P16="S3",BI7+1,0)</f>
        <v>0</v>
      </c>
      <c r="BK7" s="0" t="n">
        <f aca="false">IF(Çizelge!Q16="S3",BJ7+1,0)</f>
        <v>0</v>
      </c>
      <c r="BL7" s="0" t="n">
        <f aca="false">IF(Çizelge!R16="S3",BK7+1,0)</f>
        <v>0</v>
      </c>
      <c r="BM7" s="0" t="n">
        <f aca="false">IF(Çizelge!S16="S3",BL7+1,0)</f>
        <v>0</v>
      </c>
      <c r="BN7" s="0" t="n">
        <f aca="false">IF(Çizelge!T16="S3",BM7+1,0)</f>
        <v>0</v>
      </c>
      <c r="BO7" s="0" t="n">
        <f aca="false">IF(Çizelge!U16="S3",BN7+1,0)</f>
        <v>0</v>
      </c>
      <c r="BP7" s="0" t="n">
        <f aca="false">IF(Çizelge!V16="S3",BO7+1,0)</f>
        <v>0</v>
      </c>
      <c r="BQ7" s="0" t="n">
        <f aca="false">IF(Çizelge!W16="S3",BP7+1,0)</f>
        <v>0</v>
      </c>
      <c r="BR7" s="0" t="n">
        <f aca="false">IF(Çizelge!X16="S3",BQ7+1,0)</f>
        <v>1</v>
      </c>
      <c r="BS7" s="0" t="n">
        <f aca="false">IF(Çizelge!Y16="S3",BR7+1,0)</f>
        <v>0</v>
      </c>
      <c r="BT7" s="0" t="n">
        <f aca="false">IF(Çizelge!Z16="S3",BS7+1,0)</f>
        <v>1</v>
      </c>
      <c r="BU7" s="0" t="n">
        <f aca="false">IF(Çizelge!AA16="S3",BT7+1,0)</f>
        <v>2</v>
      </c>
      <c r="BV7" s="0" t="n">
        <f aca="false">IF(Çizelge!AB16="S3",BU7+1,0)</f>
        <v>3</v>
      </c>
      <c r="BW7" s="0" t="n">
        <f aca="false">IF(Çizelge!AC16="S3",BV7+1,0)</f>
        <v>0</v>
      </c>
      <c r="BX7" s="0" t="n">
        <f aca="false">IF(Çizelge!AD16="S3",BW7+1,0)</f>
        <v>1</v>
      </c>
      <c r="BY7" s="0" t="n">
        <f aca="false">IF(Çizelge!AE16="S3",BX7+1,0)</f>
        <v>0</v>
      </c>
      <c r="BZ7" s="0" t="n">
        <f aca="false">IF(Çizelge!AF16="S3",BY7+1,0)</f>
        <v>0</v>
      </c>
      <c r="CA7" s="0" t="n">
        <f aca="false">IF(Çizelge!AG16="S3",BZ7+1,0)</f>
        <v>0</v>
      </c>
      <c r="CB7" s="0" t="n">
        <f aca="false">IF(Çizelge!AH16="S3",CA7+1,0)</f>
        <v>0</v>
      </c>
      <c r="CD7" s="0" t="n">
        <f aca="false">MAX(AX7:CB7)</f>
        <v>5</v>
      </c>
      <c r="CF7" s="0" t="n">
        <f aca="false">CF6+((Çizelge!$AP16&lt;&gt;"")*1)</f>
        <v>1</v>
      </c>
      <c r="CG7" s="0" t="n">
        <f aca="false">CG6+((Hesap!AM7&gt;0)*1)</f>
        <v>3</v>
      </c>
      <c r="CH7" s="0" t="str">
        <f aca="false">IF(Çizelge!I8="","",TEXT(Çizelge!I8,"dd.mm"))</f>
        <v>06.11</v>
      </c>
      <c r="CI7" s="0" t="n">
        <f aca="false">IF(Çizelge!I8="",0,MAX(0,Ayarlar!$B$7-Çizelge!I35))</f>
        <v>0</v>
      </c>
      <c r="CJ7" s="0" t="n">
        <f aca="false">IF(Çizelge!I8="",0,MAX(0,Ayarlar!$B$8-Çizelge!I36))</f>
        <v>0</v>
      </c>
      <c r="CK7" s="0" t="n">
        <f aca="false">IF(Çizelge!I8="",0,MAX(0,Ayarlar!$B$9-Çizelge!I37))</f>
        <v>0</v>
      </c>
    </row>
    <row r="8" customFormat="false" ht="15" hidden="false" customHeight="false" outlineLevel="0" collapsed="false">
      <c r="A8" s="0" t="n">
        <f aca="false">IF(OR(Çizelge!D17="S1",Çizelge!D17="S2",Çizelge!D17="S3",Çizelge!D17="E"),1,0)</f>
        <v>0</v>
      </c>
      <c r="B8" s="0" t="n">
        <f aca="false">IF(OR(Çizelge!E17="S1",Çizelge!E17="S2",Çizelge!E17="S3",Çizelge!E17="E"),A8+1,0)</f>
        <v>1</v>
      </c>
      <c r="C8" s="0" t="n">
        <f aca="false">IF(OR(Çizelge!F17="S1",Çizelge!F17="S2",Çizelge!F17="S3",Çizelge!F17="E"),B8+1,0)</f>
        <v>2</v>
      </c>
      <c r="D8" s="0" t="n">
        <f aca="false">IF(OR(Çizelge!G17="S1",Çizelge!G17="S2",Çizelge!G17="S3",Çizelge!G17="E"),C8+1,0)</f>
        <v>3</v>
      </c>
      <c r="E8" s="0" t="n">
        <f aca="false">IF(OR(Çizelge!H17="S1",Çizelge!H17="S2",Çizelge!H17="S3",Çizelge!H17="E"),D8+1,0)</f>
        <v>4</v>
      </c>
      <c r="F8" s="0" t="n">
        <f aca="false">IF(OR(Çizelge!I17="S1",Çizelge!I17="S2",Çizelge!I17="S3",Çizelge!I17="E"),E8+1,0)</f>
        <v>5</v>
      </c>
      <c r="G8" s="0" t="n">
        <f aca="false">IF(OR(Çizelge!J17="S1",Çizelge!J17="S2",Çizelge!J17="S3",Çizelge!J17="E"),F8+1,0)</f>
        <v>6</v>
      </c>
      <c r="H8" s="0" t="n">
        <f aca="false">IF(OR(Çizelge!K17="S1",Çizelge!K17="S2",Çizelge!K17="S3",Çizelge!K17="E"),G8+1,0)</f>
        <v>0</v>
      </c>
      <c r="I8" s="0" t="n">
        <f aca="false">IF(OR(Çizelge!L17="S1",Çizelge!L17="S2",Çizelge!L17="S3",Çizelge!L17="E"),H8+1,0)</f>
        <v>1</v>
      </c>
      <c r="J8" s="0" t="n">
        <f aca="false">IF(OR(Çizelge!M17="S1",Çizelge!M17="S2",Çizelge!M17="S3",Çizelge!M17="E"),I8+1,0)</f>
        <v>2</v>
      </c>
      <c r="K8" s="0" t="n">
        <f aca="false">IF(OR(Çizelge!N17="S1",Çizelge!N17="S2",Çizelge!N17="S3",Çizelge!N17="E"),J8+1,0)</f>
        <v>3</v>
      </c>
      <c r="L8" s="0" t="n">
        <f aca="false">IF(OR(Çizelge!O17="S1",Çizelge!O17="S2",Çizelge!O17="S3",Çizelge!O17="E"),K8+1,0)</f>
        <v>4</v>
      </c>
      <c r="M8" s="0" t="n">
        <f aca="false">IF(OR(Çizelge!P17="S1",Çizelge!P17="S2",Çizelge!P17="S3",Çizelge!P17="E"),L8+1,0)</f>
        <v>5</v>
      </c>
      <c r="N8" s="0" t="n">
        <f aca="false">IF(OR(Çizelge!Q17="S1",Çizelge!Q17="S2",Çizelge!Q17="S3",Çizelge!Q17="E"),M8+1,0)</f>
        <v>6</v>
      </c>
      <c r="O8" s="0" t="n">
        <f aca="false">IF(OR(Çizelge!R17="S1",Çizelge!R17="S2",Çizelge!R17="S3",Çizelge!R17="E"),N8+1,0)</f>
        <v>0</v>
      </c>
      <c r="P8" s="0" t="n">
        <f aca="false">IF(OR(Çizelge!S17="S1",Çizelge!S17="S2",Çizelge!S17="S3",Çizelge!S17="E"),O8+1,0)</f>
        <v>1</v>
      </c>
      <c r="Q8" s="0" t="n">
        <f aca="false">IF(OR(Çizelge!T17="S1",Çizelge!T17="S2",Çizelge!T17="S3",Çizelge!T17="E"),P8+1,0)</f>
        <v>2</v>
      </c>
      <c r="R8" s="0" t="n">
        <f aca="false">IF(OR(Çizelge!U17="S1",Çizelge!U17="S2",Çizelge!U17="S3",Çizelge!U17="E"),Q8+1,0)</f>
        <v>3</v>
      </c>
      <c r="S8" s="0" t="n">
        <f aca="false">IF(OR(Çizelge!V17="S1",Çizelge!V17="S2",Çizelge!V17="S3",Çizelge!V17="E"),R8+1,0)</f>
        <v>4</v>
      </c>
      <c r="T8" s="0" t="n">
        <f aca="false">IF(OR(Çizelge!W17="S1",Çizelge!W17="S2",Çizelge!W17="S3",Çizelge!W17="E"),S8+1,0)</f>
        <v>5</v>
      </c>
      <c r="U8" s="0" t="n">
        <f aca="false">IF(OR(Çizelge!X17="S1",Çizelge!X17="S2",Çizelge!X17="S3",Çizelge!X17="E"),T8+1,0)</f>
        <v>6</v>
      </c>
      <c r="V8" s="0" t="n">
        <f aca="false">IF(OR(Çizelge!Y17="S1",Çizelge!Y17="S2",Çizelge!Y17="S3",Çizelge!Y17="E"),U8+1,0)</f>
        <v>0</v>
      </c>
      <c r="W8" s="0" t="n">
        <f aca="false">IF(OR(Çizelge!Z17="S1",Çizelge!Z17="S2",Çizelge!Z17="S3",Çizelge!Z17="E"),V8+1,0)</f>
        <v>1</v>
      </c>
      <c r="X8" s="0" t="n">
        <f aca="false">IF(OR(Çizelge!AA17="S1",Çizelge!AA17="S2",Çizelge!AA17="S3",Çizelge!AA17="E"),W8+1,0)</f>
        <v>2</v>
      </c>
      <c r="Y8" s="0" t="n">
        <f aca="false">IF(OR(Çizelge!AB17="S1",Çizelge!AB17="S2",Çizelge!AB17="S3",Çizelge!AB17="E"),X8+1,0)</f>
        <v>3</v>
      </c>
      <c r="Z8" s="0" t="n">
        <f aca="false">IF(OR(Çizelge!AC17="S1",Çizelge!AC17="S2",Çizelge!AC17="S3",Çizelge!AC17="E"),Y8+1,0)</f>
        <v>4</v>
      </c>
      <c r="AA8" s="0" t="n">
        <f aca="false">IF(OR(Çizelge!AD17="S1",Çizelge!AD17="S2",Çizelge!AD17="S3",Çizelge!AD17="E"),Z8+1,0)</f>
        <v>5</v>
      </c>
      <c r="AB8" s="0" t="n">
        <f aca="false">IF(OR(Çizelge!AE17="S1",Çizelge!AE17="S2",Çizelge!AE17="S3",Çizelge!AE17="E"),AA8+1,0)</f>
        <v>6</v>
      </c>
      <c r="AC8" s="0" t="n">
        <f aca="false">IF(OR(Çizelge!AF17="S1",Çizelge!AF17="S2",Çizelge!AF17="S3",Çizelge!AF17="E"),AB8+1,0)</f>
        <v>0</v>
      </c>
      <c r="AD8" s="0" t="n">
        <f aca="false">IF(OR(Çizelge!AG17="S1",Çizelge!AG17="S2",Çizelge!AG17="S3",Çizelge!AG17="E"),AC8+1,0)</f>
        <v>1</v>
      </c>
      <c r="AE8" s="0" t="n">
        <f aca="false">IF(OR(Çizelge!AH17="S1",Çizelge!AH17="S2",Çizelge!AH17="S3",Çizelge!AH17="E"),AD8+1,0)</f>
        <v>0</v>
      </c>
      <c r="AH8" s="0" t="n">
        <f aca="false">MAX(A8:AE8)</f>
        <v>6</v>
      </c>
      <c r="AJ8" s="0" t="n">
        <f aca="false">IF(Çizelge!J8="","",DAY(Çizelge!J8))</f>
        <v>7</v>
      </c>
      <c r="AK8" s="0" t="n">
        <f aca="false">IF(Çizelge!J8="",0,Çizelge!J35+Çizelge!J36+Çizelge!J37)</f>
        <v>22</v>
      </c>
      <c r="AL8" s="0" t="n">
        <f aca="false">IF(Çizelge!J8="",0,IF(AND(WEEKDAY(Çizelge!J8,2)=7,Ayarlar!$B$10="Hayır"),0,Ayarlar!$B$7+Ayarlar!$B$8+Ayarlar!$B$9))</f>
        <v>23</v>
      </c>
      <c r="AM8" s="0" t="n">
        <f aca="false">IF(Çizelge!J38="",0,Çizelge!J38)</f>
        <v>2</v>
      </c>
      <c r="AR8" s="0" t="str">
        <f aca="false">Çizelge!B17</f>
        <v>Merve Koç</v>
      </c>
      <c r="AS8" s="0" t="n">
        <f aca="false">Çizelge!AI17</f>
        <v>11</v>
      </c>
      <c r="AT8" s="0" t="n">
        <f aca="false">Çizelge!AJ17</f>
        <v>8</v>
      </c>
      <c r="AU8" s="0" t="n">
        <f aca="false">Çizelge!AK17</f>
        <v>6</v>
      </c>
      <c r="AV8" s="0" t="n">
        <f aca="false">Çizelge!AM17</f>
        <v>0</v>
      </c>
      <c r="AX8" s="0" t="n">
        <f aca="false">IF(Çizelge!D17="S3",1,0)</f>
        <v>0</v>
      </c>
      <c r="AY8" s="0" t="n">
        <f aca="false">IF(Çizelge!E17="S3",AX8+1,0)</f>
        <v>0</v>
      </c>
      <c r="AZ8" s="0" t="n">
        <f aca="false">IF(Çizelge!F17="S3",AY8+1,0)</f>
        <v>0</v>
      </c>
      <c r="BA8" s="0" t="n">
        <f aca="false">IF(Çizelge!G17="S3",AZ8+1,0)</f>
        <v>0</v>
      </c>
      <c r="BB8" s="0" t="n">
        <f aca="false">IF(Çizelge!H17="S3",BA8+1,0)</f>
        <v>0</v>
      </c>
      <c r="BC8" s="0" t="n">
        <f aca="false">IF(Çizelge!I17="S3",BB8+1,0)</f>
        <v>0</v>
      </c>
      <c r="BD8" s="0" t="n">
        <f aca="false">IF(Çizelge!J17="S3",BC8+1,0)</f>
        <v>0</v>
      </c>
      <c r="BE8" s="0" t="n">
        <f aca="false">IF(Çizelge!K17="S3",BD8+1,0)</f>
        <v>0</v>
      </c>
      <c r="BF8" s="0" t="n">
        <f aca="false">IF(Çizelge!L17="S3",BE8+1,0)</f>
        <v>0</v>
      </c>
      <c r="BG8" s="0" t="n">
        <f aca="false">IF(Çizelge!M17="S3",BF8+1,0)</f>
        <v>0</v>
      </c>
      <c r="BH8" s="0" t="n">
        <f aca="false">IF(Çizelge!N17="S3",BG8+1,0)</f>
        <v>0</v>
      </c>
      <c r="BI8" s="0" t="n">
        <f aca="false">IF(Çizelge!O17="S3",BH8+1,0)</f>
        <v>0</v>
      </c>
      <c r="BJ8" s="0" t="n">
        <f aca="false">IF(Çizelge!P17="S3",BI8+1,0)</f>
        <v>0</v>
      </c>
      <c r="BK8" s="0" t="n">
        <f aca="false">IF(Çizelge!Q17="S3",BJ8+1,0)</f>
        <v>1</v>
      </c>
      <c r="BL8" s="0" t="n">
        <f aca="false">IF(Çizelge!R17="S3",BK8+1,0)</f>
        <v>0</v>
      </c>
      <c r="BM8" s="0" t="n">
        <f aca="false">IF(Çizelge!S17="S3",BL8+1,0)</f>
        <v>1</v>
      </c>
      <c r="BN8" s="0" t="n">
        <f aca="false">IF(Çizelge!T17="S3",BM8+1,0)</f>
        <v>2</v>
      </c>
      <c r="BO8" s="0" t="n">
        <f aca="false">IF(Çizelge!U17="S3",BN8+1,0)</f>
        <v>3</v>
      </c>
      <c r="BP8" s="0" t="n">
        <f aca="false">IF(Çizelge!V17="S3",BO8+1,0)</f>
        <v>4</v>
      </c>
      <c r="BQ8" s="0" t="n">
        <f aca="false">IF(Çizelge!W17="S3",BP8+1,0)</f>
        <v>5</v>
      </c>
      <c r="BR8" s="0" t="n">
        <f aca="false">IF(Çizelge!X17="S3",BQ8+1,0)</f>
        <v>0</v>
      </c>
      <c r="BS8" s="0" t="n">
        <f aca="false">IF(Çizelge!Y17="S3",BR8+1,0)</f>
        <v>0</v>
      </c>
      <c r="BT8" s="0" t="n">
        <f aca="false">IF(Çizelge!Z17="S3",BS8+1,0)</f>
        <v>0</v>
      </c>
      <c r="BU8" s="0" t="n">
        <f aca="false">IF(Çizelge!AA17="S3",BT8+1,0)</f>
        <v>0</v>
      </c>
      <c r="BV8" s="0" t="n">
        <f aca="false">IF(Çizelge!AB17="S3",BU8+1,0)</f>
        <v>0</v>
      </c>
      <c r="BW8" s="0" t="n">
        <f aca="false">IF(Çizelge!AC17="S3",BV8+1,0)</f>
        <v>0</v>
      </c>
      <c r="BX8" s="0" t="n">
        <f aca="false">IF(Çizelge!AD17="S3",BW8+1,0)</f>
        <v>0</v>
      </c>
      <c r="BY8" s="0" t="n">
        <f aca="false">IF(Çizelge!AE17="S3",BX8+1,0)</f>
        <v>0</v>
      </c>
      <c r="BZ8" s="0" t="n">
        <f aca="false">IF(Çizelge!AF17="S3",BY8+1,0)</f>
        <v>0</v>
      </c>
      <c r="CA8" s="0" t="n">
        <f aca="false">IF(Çizelge!AG17="S3",BZ8+1,0)</f>
        <v>0</v>
      </c>
      <c r="CB8" s="0" t="n">
        <f aca="false">IF(Çizelge!AH17="S3",CA8+1,0)</f>
        <v>0</v>
      </c>
      <c r="CD8" s="0" t="n">
        <f aca="false">MAX(AX8:CB8)</f>
        <v>5</v>
      </c>
      <c r="CF8" s="0" t="n">
        <f aca="false">CF7+((Çizelge!$AP17&lt;&gt;"")*1)</f>
        <v>1</v>
      </c>
      <c r="CG8" s="0" t="n">
        <f aca="false">CG7+((Hesap!AM8&gt;0)*1)</f>
        <v>4</v>
      </c>
      <c r="CH8" s="0" t="str">
        <f aca="false">IF(Çizelge!J8="","",TEXT(Çizelge!J8,"dd.mm"))</f>
        <v>07.11</v>
      </c>
      <c r="CI8" s="0" t="n">
        <f aca="false">IF(Çizelge!J8="",0,MAX(0,Ayarlar!$B$7-Çizelge!J35))</f>
        <v>2</v>
      </c>
      <c r="CJ8" s="0" t="n">
        <f aca="false">IF(Çizelge!J8="",0,MAX(0,Ayarlar!$B$8-Çizelge!J36))</f>
        <v>0</v>
      </c>
      <c r="CK8" s="0" t="n">
        <f aca="false">IF(Çizelge!J8="",0,MAX(0,Ayarlar!$B$9-Çizelge!J37))</f>
        <v>0</v>
      </c>
    </row>
    <row r="9" customFormat="false" ht="15" hidden="false" customHeight="false" outlineLevel="0" collapsed="false">
      <c r="A9" s="0" t="n">
        <f aca="false">IF(OR(Çizelge!D18="S1",Çizelge!D18="S2",Çizelge!D18="S3",Çizelge!D18="E"),1,0)</f>
        <v>0</v>
      </c>
      <c r="B9" s="0" t="n">
        <f aca="false">IF(OR(Çizelge!E18="S1",Çizelge!E18="S2",Çizelge!E18="S3",Çizelge!E18="E"),A9+1,0)</f>
        <v>1</v>
      </c>
      <c r="C9" s="0" t="n">
        <f aca="false">IF(OR(Çizelge!F18="S1",Çizelge!F18="S2",Çizelge!F18="S3",Çizelge!F18="E"),B9+1,0)</f>
        <v>2</v>
      </c>
      <c r="D9" s="0" t="n">
        <f aca="false">IF(OR(Çizelge!G18="S1",Çizelge!G18="S2",Çizelge!G18="S3",Çizelge!G18="E"),C9+1,0)</f>
        <v>3</v>
      </c>
      <c r="E9" s="0" t="n">
        <f aca="false">IF(OR(Çizelge!H18="S1",Çizelge!H18="S2",Çizelge!H18="S3",Çizelge!H18="E"),D9+1,0)</f>
        <v>4</v>
      </c>
      <c r="F9" s="0" t="n">
        <f aca="false">IF(OR(Çizelge!I18="S1",Çizelge!I18="S2",Çizelge!I18="S3",Çizelge!I18="E"),E9+1,0)</f>
        <v>5</v>
      </c>
      <c r="G9" s="0" t="n">
        <f aca="false">IF(OR(Çizelge!J18="S1",Çizelge!J18="S2",Çizelge!J18="S3",Çizelge!J18="E"),F9+1,0)</f>
        <v>6</v>
      </c>
      <c r="H9" s="0" t="n">
        <f aca="false">IF(OR(Çizelge!K18="S1",Çizelge!K18="S2",Çizelge!K18="S3",Çizelge!K18="E"),G9+1,0)</f>
        <v>0</v>
      </c>
      <c r="I9" s="0" t="n">
        <f aca="false">IF(OR(Çizelge!L18="S1",Çizelge!L18="S2",Çizelge!L18="S3",Çizelge!L18="E"),H9+1,0)</f>
        <v>1</v>
      </c>
      <c r="J9" s="0" t="n">
        <f aca="false">IF(OR(Çizelge!M18="S1",Çizelge!M18="S2",Çizelge!M18="S3",Çizelge!M18="E"),I9+1,0)</f>
        <v>2</v>
      </c>
      <c r="K9" s="0" t="n">
        <f aca="false">IF(OR(Çizelge!N18="S1",Çizelge!N18="S2",Çizelge!N18="S3",Çizelge!N18="E"),J9+1,0)</f>
        <v>3</v>
      </c>
      <c r="L9" s="0" t="n">
        <f aca="false">IF(OR(Çizelge!O18="S1",Çizelge!O18="S2",Çizelge!O18="S3",Çizelge!O18="E"),K9+1,0)</f>
        <v>4</v>
      </c>
      <c r="M9" s="0" t="n">
        <f aca="false">IF(OR(Çizelge!P18="S1",Çizelge!P18="S2",Çizelge!P18="S3",Çizelge!P18="E"),L9+1,0)</f>
        <v>5</v>
      </c>
      <c r="N9" s="0" t="n">
        <f aca="false">IF(OR(Çizelge!Q18="S1",Çizelge!Q18="S2",Çizelge!Q18="S3",Çizelge!Q18="E"),M9+1,0)</f>
        <v>6</v>
      </c>
      <c r="O9" s="0" t="n">
        <f aca="false">IF(OR(Çizelge!R18="S1",Çizelge!R18="S2",Çizelge!R18="S3",Çizelge!R18="E"),N9+1,0)</f>
        <v>0</v>
      </c>
      <c r="P9" s="0" t="n">
        <f aca="false">IF(OR(Çizelge!S18="S1",Çizelge!S18="S2",Çizelge!S18="S3",Çizelge!S18="E"),O9+1,0)</f>
        <v>1</v>
      </c>
      <c r="Q9" s="0" t="n">
        <f aca="false">IF(OR(Çizelge!T18="S1",Çizelge!T18="S2",Çizelge!T18="S3",Çizelge!T18="E"),P9+1,0)</f>
        <v>2</v>
      </c>
      <c r="R9" s="0" t="n">
        <f aca="false">IF(OR(Çizelge!U18="S1",Çizelge!U18="S2",Çizelge!U18="S3",Çizelge!U18="E"),Q9+1,0)</f>
        <v>3</v>
      </c>
      <c r="S9" s="0" t="n">
        <f aca="false">IF(OR(Çizelge!V18="S1",Çizelge!V18="S2",Çizelge!V18="S3",Çizelge!V18="E"),R9+1,0)</f>
        <v>4</v>
      </c>
      <c r="T9" s="0" t="n">
        <f aca="false">IF(OR(Çizelge!W18="S1",Çizelge!W18="S2",Çizelge!W18="S3",Çizelge!W18="E"),S9+1,0)</f>
        <v>5</v>
      </c>
      <c r="U9" s="0" t="n">
        <f aca="false">IF(OR(Çizelge!X18="S1",Çizelge!X18="S2",Çizelge!X18="S3",Çizelge!X18="E"),T9+1,0)</f>
        <v>6</v>
      </c>
      <c r="V9" s="0" t="n">
        <f aca="false">IF(OR(Çizelge!Y18="S1",Çizelge!Y18="S2",Çizelge!Y18="S3",Çizelge!Y18="E"),U9+1,0)</f>
        <v>0</v>
      </c>
      <c r="W9" s="0" t="n">
        <f aca="false">IF(OR(Çizelge!Z18="S1",Çizelge!Z18="S2",Çizelge!Z18="S3",Çizelge!Z18="E"),V9+1,0)</f>
        <v>1</v>
      </c>
      <c r="X9" s="0" t="n">
        <f aca="false">IF(OR(Çizelge!AA18="S1",Çizelge!AA18="S2",Çizelge!AA18="S3",Çizelge!AA18="E"),W9+1,0)</f>
        <v>2</v>
      </c>
      <c r="Y9" s="0" t="n">
        <f aca="false">IF(OR(Çizelge!AB18="S1",Çizelge!AB18="S2",Çizelge!AB18="S3",Çizelge!AB18="E"),X9+1,0)</f>
        <v>3</v>
      </c>
      <c r="Z9" s="0" t="n">
        <f aca="false">IF(OR(Çizelge!AC18="S1",Çizelge!AC18="S2",Çizelge!AC18="S3",Çizelge!AC18="E"),Y9+1,0)</f>
        <v>4</v>
      </c>
      <c r="AA9" s="0" t="n">
        <f aca="false">IF(OR(Çizelge!AD18="S1",Çizelge!AD18="S2",Çizelge!AD18="S3",Çizelge!AD18="E"),Z9+1,0)</f>
        <v>5</v>
      </c>
      <c r="AB9" s="0" t="n">
        <f aca="false">IF(OR(Çizelge!AE18="S1",Çizelge!AE18="S2",Çizelge!AE18="S3",Çizelge!AE18="E"),AA9+1,0)</f>
        <v>6</v>
      </c>
      <c r="AC9" s="0" t="n">
        <f aca="false">IF(OR(Çizelge!AF18="S1",Çizelge!AF18="S2",Çizelge!AF18="S3",Çizelge!AF18="E"),AB9+1,0)</f>
        <v>0</v>
      </c>
      <c r="AD9" s="0" t="n">
        <f aca="false">IF(OR(Çizelge!AG18="S1",Çizelge!AG18="S2",Çizelge!AG18="S3",Çizelge!AG18="E"),AC9+1,0)</f>
        <v>1</v>
      </c>
      <c r="AE9" s="0" t="n">
        <f aca="false">IF(OR(Çizelge!AH18="S1",Çizelge!AH18="S2",Çizelge!AH18="S3",Çizelge!AH18="E"),AD9+1,0)</f>
        <v>0</v>
      </c>
      <c r="AH9" s="0" t="n">
        <f aca="false">MAX(A9:AE9)</f>
        <v>6</v>
      </c>
      <c r="AJ9" s="0" t="n">
        <f aca="false">IF(Çizelge!K8="","",DAY(Çizelge!K8))</f>
        <v>8</v>
      </c>
      <c r="AK9" s="0" t="n">
        <f aca="false">IF(Çizelge!K8="",0,Çizelge!K35+Çizelge!K36+Çizelge!K37)</f>
        <v>2</v>
      </c>
      <c r="AL9" s="0" t="n">
        <f aca="false">IF(Çizelge!K8="",0,IF(AND(WEEKDAY(Çizelge!K8,2)=7,Ayarlar!$B$10="Hayır"),0,Ayarlar!$B$7+Ayarlar!$B$8+Ayarlar!$B$9))</f>
        <v>0</v>
      </c>
      <c r="AM9" s="0" t="n">
        <f aca="false">IF(Çizelge!K38="",0,Çizelge!K38)</f>
        <v>0</v>
      </c>
      <c r="AR9" s="0" t="str">
        <f aca="false">Çizelge!B18</f>
        <v>Can Aydın</v>
      </c>
      <c r="AS9" s="0" t="n">
        <f aca="false">Çizelge!AI18</f>
        <v>6</v>
      </c>
      <c r="AT9" s="0" t="n">
        <f aca="false">Çizelge!AJ18</f>
        <v>11</v>
      </c>
      <c r="AU9" s="0" t="n">
        <f aca="false">Çizelge!AK18</f>
        <v>7</v>
      </c>
      <c r="AV9" s="0" t="n">
        <f aca="false">Çizelge!AM18</f>
        <v>0</v>
      </c>
      <c r="AX9" s="0" t="n">
        <f aca="false">IF(Çizelge!D18="S3",1,0)</f>
        <v>0</v>
      </c>
      <c r="AY9" s="0" t="n">
        <f aca="false">IF(Çizelge!E18="S3",AX9+1,0)</f>
        <v>0</v>
      </c>
      <c r="AZ9" s="0" t="n">
        <f aca="false">IF(Çizelge!F18="S3",AY9+1,0)</f>
        <v>0</v>
      </c>
      <c r="BA9" s="0" t="n">
        <f aca="false">IF(Çizelge!G18="S3",AZ9+1,0)</f>
        <v>0</v>
      </c>
      <c r="BB9" s="0" t="n">
        <f aca="false">IF(Çizelge!H18="S3",BA9+1,0)</f>
        <v>0</v>
      </c>
      <c r="BC9" s="0" t="n">
        <f aca="false">IF(Çizelge!I18="S3",BB9+1,0)</f>
        <v>0</v>
      </c>
      <c r="BD9" s="0" t="n">
        <f aca="false">IF(Çizelge!J18="S3",BC9+1,0)</f>
        <v>1</v>
      </c>
      <c r="BE9" s="0" t="n">
        <f aca="false">IF(Çizelge!K18="S3",BD9+1,0)</f>
        <v>0</v>
      </c>
      <c r="BF9" s="0" t="n">
        <f aca="false">IF(Çizelge!L18="S3",BE9+1,0)</f>
        <v>1</v>
      </c>
      <c r="BG9" s="0" t="n">
        <f aca="false">IF(Çizelge!M18="S3",BF9+1,0)</f>
        <v>0</v>
      </c>
      <c r="BH9" s="0" t="n">
        <f aca="false">IF(Çizelge!N18="S3",BG9+1,0)</f>
        <v>1</v>
      </c>
      <c r="BI9" s="0" t="n">
        <f aca="false">IF(Çizelge!O18="S3",BH9+1,0)</f>
        <v>2</v>
      </c>
      <c r="BJ9" s="0" t="n">
        <f aca="false">IF(Çizelge!P18="S3",BI9+1,0)</f>
        <v>3</v>
      </c>
      <c r="BK9" s="0" t="n">
        <f aca="false">IF(Çizelge!Q18="S3",BJ9+1,0)</f>
        <v>0</v>
      </c>
      <c r="BL9" s="0" t="n">
        <f aca="false">IF(Çizelge!R18="S3",BK9+1,0)</f>
        <v>0</v>
      </c>
      <c r="BM9" s="0" t="n">
        <f aca="false">IF(Çizelge!S18="S3",BL9+1,0)</f>
        <v>0</v>
      </c>
      <c r="BN9" s="0" t="n">
        <f aca="false">IF(Çizelge!T18="S3",BM9+1,0)</f>
        <v>0</v>
      </c>
      <c r="BO9" s="0" t="n">
        <f aca="false">IF(Çizelge!U18="S3",BN9+1,0)</f>
        <v>0</v>
      </c>
      <c r="BP9" s="0" t="n">
        <f aca="false">IF(Çizelge!V18="S3",BO9+1,0)</f>
        <v>0</v>
      </c>
      <c r="BQ9" s="0" t="n">
        <f aca="false">IF(Çizelge!W18="S3",BP9+1,0)</f>
        <v>0</v>
      </c>
      <c r="BR9" s="0" t="n">
        <f aca="false">IF(Çizelge!X18="S3",BQ9+1,0)</f>
        <v>0</v>
      </c>
      <c r="BS9" s="0" t="n">
        <f aca="false">IF(Çizelge!Y18="S3",BR9+1,0)</f>
        <v>0</v>
      </c>
      <c r="BT9" s="0" t="n">
        <f aca="false">IF(Çizelge!Z18="S3",BS9+1,0)</f>
        <v>0</v>
      </c>
      <c r="BU9" s="0" t="n">
        <f aca="false">IF(Çizelge!AA18="S3",BT9+1,0)</f>
        <v>0</v>
      </c>
      <c r="BV9" s="0" t="n">
        <f aca="false">IF(Çizelge!AB18="S3",BU9+1,0)</f>
        <v>0</v>
      </c>
      <c r="BW9" s="0" t="n">
        <f aca="false">IF(Çizelge!AC18="S3",BV9+1,0)</f>
        <v>0</v>
      </c>
      <c r="BX9" s="0" t="n">
        <f aca="false">IF(Çizelge!AD18="S3",BW9+1,0)</f>
        <v>0</v>
      </c>
      <c r="BY9" s="0" t="n">
        <f aca="false">IF(Çizelge!AE18="S3",BX9+1,0)</f>
        <v>1</v>
      </c>
      <c r="BZ9" s="0" t="n">
        <f aca="false">IF(Çizelge!AF18="S3",BY9+1,0)</f>
        <v>0</v>
      </c>
      <c r="CA9" s="0" t="n">
        <f aca="false">IF(Çizelge!AG18="S3",BZ9+1,0)</f>
        <v>1</v>
      </c>
      <c r="CB9" s="0" t="n">
        <f aca="false">IF(Çizelge!AH18="S3",CA9+1,0)</f>
        <v>0</v>
      </c>
      <c r="CD9" s="0" t="n">
        <f aca="false">MAX(AX9:CB9)</f>
        <v>3</v>
      </c>
      <c r="CF9" s="0" t="n">
        <f aca="false">CF8+((Çizelge!$AP18&lt;&gt;"")*1)</f>
        <v>1</v>
      </c>
      <c r="CG9" s="0" t="n">
        <f aca="false">CG8+((Hesap!AM9&gt;0)*1)</f>
        <v>4</v>
      </c>
      <c r="CH9" s="0" t="str">
        <f aca="false">IF(Çizelge!K8="","",TEXT(Çizelge!K8,"dd.mm"))</f>
        <v>08.11</v>
      </c>
      <c r="CI9" s="0" t="n">
        <f aca="false">IF(Çizelge!K8="",0,MAX(0,Ayarlar!$B$7-Çizelge!K35))</f>
        <v>7</v>
      </c>
      <c r="CJ9" s="0" t="n">
        <f aca="false">IF(Çizelge!K8="",0,MAX(0,Ayarlar!$B$8-Çizelge!K36))</f>
        <v>8</v>
      </c>
      <c r="CK9" s="0" t="n">
        <f aca="false">IF(Çizelge!K8="",0,MAX(0,Ayarlar!$B$9-Çizelge!K37))</f>
        <v>6</v>
      </c>
    </row>
    <row r="10" customFormat="false" ht="15" hidden="false" customHeight="false" outlineLevel="0" collapsed="false">
      <c r="A10" s="0" t="n">
        <f aca="false">IF(OR(Çizelge!D19="S1",Çizelge!D19="S2",Çizelge!D19="S3",Çizelge!D19="E"),1,0)</f>
        <v>0</v>
      </c>
      <c r="B10" s="0" t="n">
        <f aca="false">IF(OR(Çizelge!E19="S1",Çizelge!E19="S2",Çizelge!E19="S3",Çizelge!E19="E"),A10+1,0)</f>
        <v>1</v>
      </c>
      <c r="C10" s="0" t="n">
        <f aca="false">IF(OR(Çizelge!F19="S1",Çizelge!F19="S2",Çizelge!F19="S3",Çizelge!F19="E"),B10+1,0)</f>
        <v>2</v>
      </c>
      <c r="D10" s="0" t="n">
        <f aca="false">IF(OR(Çizelge!G19="S1",Çizelge!G19="S2",Çizelge!G19="S3",Çizelge!G19="E"),C10+1,0)</f>
        <v>3</v>
      </c>
      <c r="E10" s="0" t="n">
        <f aca="false">IF(OR(Çizelge!H19="S1",Çizelge!H19="S2",Çizelge!H19="S3",Çizelge!H19="E"),D10+1,0)</f>
        <v>0</v>
      </c>
      <c r="F10" s="0" t="n">
        <f aca="false">IF(OR(Çizelge!I19="S1",Çizelge!I19="S2",Çizelge!I19="S3",Çizelge!I19="E"),E10+1,0)</f>
        <v>1</v>
      </c>
      <c r="G10" s="0" t="n">
        <f aca="false">IF(OR(Çizelge!J19="S1",Çizelge!J19="S2",Çizelge!J19="S3",Çizelge!J19="E"),F10+1,0)</f>
        <v>2</v>
      </c>
      <c r="H10" s="0" t="n">
        <f aca="false">IF(OR(Çizelge!K19="S1",Çizelge!K19="S2",Çizelge!K19="S3",Çizelge!K19="E"),G10+1,0)</f>
        <v>0</v>
      </c>
      <c r="I10" s="0" t="n">
        <f aca="false">IF(OR(Çizelge!L19="S1",Çizelge!L19="S2",Çizelge!L19="S3",Çizelge!L19="E"),H10+1,0)</f>
        <v>1</v>
      </c>
      <c r="J10" s="0" t="n">
        <f aca="false">IF(OR(Çizelge!M19="S1",Çizelge!M19="S2",Çizelge!M19="S3",Çizelge!M19="E"),I10+1,0)</f>
        <v>0</v>
      </c>
      <c r="K10" s="0" t="n">
        <f aca="false">IF(OR(Çizelge!N19="S1",Çizelge!N19="S2",Çizelge!N19="S3",Çizelge!N19="E"),J10+1,0)</f>
        <v>1</v>
      </c>
      <c r="L10" s="0" t="n">
        <f aca="false">IF(OR(Çizelge!O19="S1",Çizelge!O19="S2",Çizelge!O19="S3",Çizelge!O19="E"),K10+1,0)</f>
        <v>2</v>
      </c>
      <c r="M10" s="0" t="n">
        <f aca="false">IF(OR(Çizelge!P19="S1",Çizelge!P19="S2",Çizelge!P19="S3",Çizelge!P19="E"),L10+1,0)</f>
        <v>3</v>
      </c>
      <c r="N10" s="0" t="n">
        <f aca="false">IF(OR(Çizelge!Q19="S1",Çizelge!Q19="S2",Çizelge!Q19="S3",Çizelge!Q19="E"),M10+1,0)</f>
        <v>4</v>
      </c>
      <c r="O10" s="0" t="n">
        <f aca="false">IF(OR(Çizelge!R19="S1",Çizelge!R19="S2",Çizelge!R19="S3",Çizelge!R19="E"),N10+1,0)</f>
        <v>0</v>
      </c>
      <c r="P10" s="0" t="n">
        <f aca="false">IF(OR(Çizelge!S19="S1",Çizelge!S19="S2",Çizelge!S19="S3",Çizelge!S19="E"),O10+1,0)</f>
        <v>1</v>
      </c>
      <c r="Q10" s="0" t="n">
        <f aca="false">IF(OR(Çizelge!T19="S1",Çizelge!T19="S2",Çizelge!T19="S3",Çizelge!T19="E"),P10+1,0)</f>
        <v>2</v>
      </c>
      <c r="R10" s="0" t="n">
        <f aca="false">IF(OR(Çizelge!U19="S1",Çizelge!U19="S2",Çizelge!U19="S3",Çizelge!U19="E"),Q10+1,0)</f>
        <v>3</v>
      </c>
      <c r="S10" s="0" t="n">
        <f aca="false">IF(OR(Çizelge!V19="S1",Çizelge!V19="S2",Çizelge!V19="S3",Çizelge!V19="E"),R10+1,0)</f>
        <v>4</v>
      </c>
      <c r="T10" s="0" t="n">
        <f aca="false">IF(OR(Çizelge!W19="S1",Çizelge!W19="S2",Çizelge!W19="S3",Çizelge!W19="E"),S10+1,0)</f>
        <v>5</v>
      </c>
      <c r="U10" s="0" t="n">
        <f aca="false">IF(OR(Çizelge!X19="S1",Çizelge!X19="S2",Çizelge!X19="S3",Çizelge!X19="E"),T10+1,0)</f>
        <v>6</v>
      </c>
      <c r="V10" s="0" t="n">
        <f aca="false">IF(OR(Çizelge!Y19="S1",Çizelge!Y19="S2",Çizelge!Y19="S3",Çizelge!Y19="E"),U10+1,0)</f>
        <v>0</v>
      </c>
      <c r="W10" s="0" t="n">
        <f aca="false">IF(OR(Çizelge!Z19="S1",Çizelge!Z19="S2",Çizelge!Z19="S3",Çizelge!Z19="E"),V10+1,0)</f>
        <v>1</v>
      </c>
      <c r="X10" s="0" t="n">
        <f aca="false">IF(OR(Çizelge!AA19="S1",Çizelge!AA19="S2",Çizelge!AA19="S3",Çizelge!AA19="E"),W10+1,0)</f>
        <v>2</v>
      </c>
      <c r="Y10" s="0" t="n">
        <f aca="false">IF(OR(Çizelge!AB19="S1",Çizelge!AB19="S2",Çizelge!AB19="S3",Çizelge!AB19="E"),X10+1,0)</f>
        <v>0</v>
      </c>
      <c r="Z10" s="0" t="n">
        <f aca="false">IF(OR(Çizelge!AC19="S1",Çizelge!AC19="S2",Çizelge!AC19="S3",Çizelge!AC19="E"),Y10+1,0)</f>
        <v>0</v>
      </c>
      <c r="AA10" s="0" t="n">
        <f aca="false">IF(OR(Çizelge!AD19="S1",Çizelge!AD19="S2",Çizelge!AD19="S3",Çizelge!AD19="E"),Z10+1,0)</f>
        <v>1</v>
      </c>
      <c r="AB10" s="0" t="n">
        <f aca="false">IF(OR(Çizelge!AE19="S1",Çizelge!AE19="S2",Çizelge!AE19="S3",Çizelge!AE19="E"),AA10+1,0)</f>
        <v>2</v>
      </c>
      <c r="AC10" s="0" t="n">
        <f aca="false">IF(OR(Çizelge!AF19="S1",Çizelge!AF19="S2",Çizelge!AF19="S3",Çizelge!AF19="E"),AB10+1,0)</f>
        <v>0</v>
      </c>
      <c r="AD10" s="0" t="n">
        <f aca="false">IF(OR(Çizelge!AG19="S1",Çizelge!AG19="S2",Çizelge!AG19="S3",Çizelge!AG19="E"),AC10+1,0)</f>
        <v>1</v>
      </c>
      <c r="AE10" s="0" t="n">
        <f aca="false">IF(OR(Çizelge!AH19="S1",Çizelge!AH19="S2",Çizelge!AH19="S3",Çizelge!AH19="E"),AD10+1,0)</f>
        <v>0</v>
      </c>
      <c r="AH10" s="0" t="n">
        <f aca="false">MAX(A10:AE10)</f>
        <v>6</v>
      </c>
      <c r="AJ10" s="0" t="n">
        <f aca="false">IF(Çizelge!L8="","",DAY(Çizelge!L8))</f>
        <v>9</v>
      </c>
      <c r="AK10" s="0" t="n">
        <f aca="false">IF(Çizelge!L8="",0,Çizelge!L35+Çizelge!L36+Çizelge!L37)</f>
        <v>23</v>
      </c>
      <c r="AL10" s="0" t="n">
        <f aca="false">IF(Çizelge!L8="",0,IF(AND(WEEKDAY(Çizelge!L8,2)=7,Ayarlar!$B$10="Hayır"),0,Ayarlar!$B$7+Ayarlar!$B$8+Ayarlar!$B$9))</f>
        <v>23</v>
      </c>
      <c r="AM10" s="0" t="n">
        <f aca="false">IF(Çizelge!L38="",0,Çizelge!L38)</f>
        <v>2</v>
      </c>
      <c r="AR10" s="0" t="str">
        <f aca="false">Çizelge!B19</f>
        <v>Selin Öztürk</v>
      </c>
      <c r="AS10" s="0" t="n">
        <f aca="false">Çizelge!AI19</f>
        <v>7</v>
      </c>
      <c r="AT10" s="0" t="n">
        <f aca="false">Çizelge!AJ19</f>
        <v>6</v>
      </c>
      <c r="AU10" s="0" t="n">
        <f aca="false">Çizelge!AK19</f>
        <v>8</v>
      </c>
      <c r="AV10" s="0" t="n">
        <f aca="false">Çizelge!AM19</f>
        <v>4</v>
      </c>
      <c r="AX10" s="0" t="n">
        <f aca="false">IF(Çizelge!D19="S3",1,0)</f>
        <v>0</v>
      </c>
      <c r="AY10" s="0" t="n">
        <f aca="false">IF(Çizelge!E19="S3",AX10+1,0)</f>
        <v>1</v>
      </c>
      <c r="AZ10" s="0" t="n">
        <f aca="false">IF(Çizelge!F19="S3",AY10+1,0)</f>
        <v>2</v>
      </c>
      <c r="BA10" s="0" t="n">
        <f aca="false">IF(Çizelge!G19="S3",AZ10+1,0)</f>
        <v>3</v>
      </c>
      <c r="BB10" s="0" t="n">
        <f aca="false">IF(Çizelge!H19="S3",BA10+1,0)</f>
        <v>0</v>
      </c>
      <c r="BC10" s="0" t="n">
        <f aca="false">IF(Çizelge!I19="S3",BB10+1,0)</f>
        <v>1</v>
      </c>
      <c r="BD10" s="0" t="n">
        <f aca="false">IF(Çizelge!J19="S3",BC10+1,0)</f>
        <v>0</v>
      </c>
      <c r="BE10" s="0" t="n">
        <f aca="false">IF(Çizelge!K19="S3",BD10+1,0)</f>
        <v>0</v>
      </c>
      <c r="BF10" s="0" t="n">
        <f aca="false">IF(Çizelge!L19="S3",BE10+1,0)</f>
        <v>0</v>
      </c>
      <c r="BG10" s="0" t="n">
        <f aca="false">IF(Çizelge!M19="S3",BF10+1,0)</f>
        <v>0</v>
      </c>
      <c r="BH10" s="0" t="n">
        <f aca="false">IF(Çizelge!N19="S3",BG10+1,0)</f>
        <v>0</v>
      </c>
      <c r="BI10" s="0" t="n">
        <f aca="false">IF(Çizelge!O19="S3",BH10+1,0)</f>
        <v>0</v>
      </c>
      <c r="BJ10" s="0" t="n">
        <f aca="false">IF(Çizelge!P19="S3",BI10+1,0)</f>
        <v>0</v>
      </c>
      <c r="BK10" s="0" t="n">
        <f aca="false">IF(Çizelge!Q19="S3",BJ10+1,0)</f>
        <v>0</v>
      </c>
      <c r="BL10" s="0" t="n">
        <f aca="false">IF(Çizelge!R19="S3",BK10+1,0)</f>
        <v>0</v>
      </c>
      <c r="BM10" s="0" t="n">
        <f aca="false">IF(Çizelge!S19="S3",BL10+1,0)</f>
        <v>0</v>
      </c>
      <c r="BN10" s="0" t="n">
        <f aca="false">IF(Çizelge!T19="S3",BM10+1,0)</f>
        <v>0</v>
      </c>
      <c r="BO10" s="0" t="n">
        <f aca="false">IF(Çizelge!U19="S3",BN10+1,0)</f>
        <v>0</v>
      </c>
      <c r="BP10" s="0" t="n">
        <f aca="false">IF(Çizelge!V19="S3",BO10+1,0)</f>
        <v>0</v>
      </c>
      <c r="BQ10" s="0" t="n">
        <f aca="false">IF(Çizelge!W19="S3",BP10+1,0)</f>
        <v>0</v>
      </c>
      <c r="BR10" s="0" t="n">
        <f aca="false">IF(Çizelge!X19="S3",BQ10+1,0)</f>
        <v>1</v>
      </c>
      <c r="BS10" s="0" t="n">
        <f aca="false">IF(Çizelge!Y19="S3",BR10+1,0)</f>
        <v>0</v>
      </c>
      <c r="BT10" s="0" t="n">
        <f aca="false">IF(Çizelge!Z19="S3",BS10+1,0)</f>
        <v>1</v>
      </c>
      <c r="BU10" s="0" t="n">
        <f aca="false">IF(Çizelge!AA19="S3",BT10+1,0)</f>
        <v>2</v>
      </c>
      <c r="BV10" s="0" t="n">
        <f aca="false">IF(Çizelge!AB19="S3",BU10+1,0)</f>
        <v>0</v>
      </c>
      <c r="BW10" s="0" t="n">
        <f aca="false">IF(Çizelge!AC19="S3",BV10+1,0)</f>
        <v>0</v>
      </c>
      <c r="BX10" s="0" t="n">
        <f aca="false">IF(Çizelge!AD19="S3",BW10+1,0)</f>
        <v>1</v>
      </c>
      <c r="BY10" s="0" t="n">
        <f aca="false">IF(Çizelge!AE19="S3",BX10+1,0)</f>
        <v>0</v>
      </c>
      <c r="BZ10" s="0" t="n">
        <f aca="false">IF(Çizelge!AF19="S3",BY10+1,0)</f>
        <v>0</v>
      </c>
      <c r="CA10" s="0" t="n">
        <f aca="false">IF(Çizelge!AG19="S3",BZ10+1,0)</f>
        <v>0</v>
      </c>
      <c r="CB10" s="0" t="n">
        <f aca="false">IF(Çizelge!AH19="S3",CA10+1,0)</f>
        <v>0</v>
      </c>
      <c r="CD10" s="0" t="n">
        <f aca="false">MAX(AX10:CB10)</f>
        <v>3</v>
      </c>
      <c r="CF10" s="0" t="n">
        <f aca="false">CF9+((Çizelge!$AP19&lt;&gt;"")*1)</f>
        <v>1</v>
      </c>
      <c r="CG10" s="0" t="n">
        <f aca="false">CG9+((Hesap!AM10&gt;0)*1)</f>
        <v>5</v>
      </c>
      <c r="CH10" s="0" t="str">
        <f aca="false">IF(Çizelge!L8="","",TEXT(Çizelge!L8,"dd.mm"))</f>
        <v>09.11</v>
      </c>
      <c r="CI10" s="0" t="n">
        <f aca="false">IF(Çizelge!L8="",0,MAX(0,Ayarlar!$B$7-Çizelge!L35))</f>
        <v>1</v>
      </c>
      <c r="CJ10" s="0" t="n">
        <f aca="false">IF(Çizelge!L8="",0,MAX(0,Ayarlar!$B$8-Çizelge!L36))</f>
        <v>1</v>
      </c>
      <c r="CK10" s="0" t="n">
        <f aca="false">IF(Çizelge!L8="",0,MAX(0,Ayarlar!$B$9-Çizelge!L37))</f>
        <v>0</v>
      </c>
    </row>
    <row r="11" customFormat="false" ht="15" hidden="false" customHeight="false" outlineLevel="0" collapsed="false">
      <c r="A11" s="0" t="n">
        <f aca="false">IF(OR(Çizelge!D20="S1",Çizelge!D20="S2",Çizelge!D20="S3",Çizelge!D20="E"),1,0)</f>
        <v>0</v>
      </c>
      <c r="B11" s="0" t="n">
        <f aca="false">IF(OR(Çizelge!E20="S1",Çizelge!E20="S2",Çizelge!E20="S3",Çizelge!E20="E"),A11+1,0)</f>
        <v>1</v>
      </c>
      <c r="C11" s="0" t="n">
        <f aca="false">IF(OR(Çizelge!F20="S1",Çizelge!F20="S2",Çizelge!F20="S3",Çizelge!F20="E"),B11+1,0)</f>
        <v>0</v>
      </c>
      <c r="D11" s="0" t="n">
        <f aca="false">IF(OR(Çizelge!G20="S1",Çizelge!G20="S2",Çizelge!G20="S3",Çizelge!G20="E"),C11+1,0)</f>
        <v>1</v>
      </c>
      <c r="E11" s="0" t="n">
        <f aca="false">IF(OR(Çizelge!H20="S1",Çizelge!H20="S2",Çizelge!H20="S3",Çizelge!H20="E"),D11+1,0)</f>
        <v>2</v>
      </c>
      <c r="F11" s="0" t="n">
        <f aca="false">IF(OR(Çizelge!I20="S1",Çizelge!I20="S2",Çizelge!I20="S3",Çizelge!I20="E"),E11+1,0)</f>
        <v>3</v>
      </c>
      <c r="G11" s="0" t="n">
        <f aca="false">IF(OR(Çizelge!J20="S1",Çizelge!J20="S2",Çizelge!J20="S3",Çizelge!J20="E"),F11+1,0)</f>
        <v>4</v>
      </c>
      <c r="H11" s="0" t="n">
        <f aca="false">IF(OR(Çizelge!K20="S1",Çizelge!K20="S2",Çizelge!K20="S3",Çizelge!K20="E"),G11+1,0)</f>
        <v>0</v>
      </c>
      <c r="I11" s="0" t="n">
        <f aca="false">IF(OR(Çizelge!L20="S1",Çizelge!L20="S2",Çizelge!L20="S3",Çizelge!L20="E"),H11+1,0)</f>
        <v>1</v>
      </c>
      <c r="J11" s="0" t="n">
        <f aca="false">IF(OR(Çizelge!M20="S1",Çizelge!M20="S2",Çizelge!M20="S3",Çizelge!M20="E"),I11+1,0)</f>
        <v>2</v>
      </c>
      <c r="K11" s="0" t="n">
        <f aca="false">IF(OR(Çizelge!N20="S1",Çizelge!N20="S2",Çizelge!N20="S3",Çizelge!N20="E"),J11+1,0)</f>
        <v>3</v>
      </c>
      <c r="L11" s="0" t="n">
        <f aca="false">IF(OR(Çizelge!O20="S1",Çizelge!O20="S2",Çizelge!O20="S3",Çizelge!O20="E"),K11+1,0)</f>
        <v>4</v>
      </c>
      <c r="M11" s="0" t="n">
        <f aca="false">IF(OR(Çizelge!P20="S1",Çizelge!P20="S2",Çizelge!P20="S3",Çizelge!P20="E"),L11+1,0)</f>
        <v>5</v>
      </c>
      <c r="N11" s="0" t="n">
        <f aca="false">IF(OR(Çizelge!Q20="S1",Çizelge!Q20="S2",Çizelge!Q20="S3",Çizelge!Q20="E"),M11+1,0)</f>
        <v>6</v>
      </c>
      <c r="O11" s="0" t="n">
        <f aca="false">IF(OR(Çizelge!R20="S1",Çizelge!R20="S2",Çizelge!R20="S3",Çizelge!R20="E"),N11+1,0)</f>
        <v>0</v>
      </c>
      <c r="P11" s="0" t="n">
        <f aca="false">IF(OR(Çizelge!S20="S1",Çizelge!S20="S2",Çizelge!S20="S3",Çizelge!S20="E"),O11+1,0)</f>
        <v>1</v>
      </c>
      <c r="Q11" s="0" t="n">
        <f aca="false">IF(OR(Çizelge!T20="S1",Çizelge!T20="S2",Çizelge!T20="S3",Çizelge!T20="E"),P11+1,0)</f>
        <v>2</v>
      </c>
      <c r="R11" s="0" t="n">
        <f aca="false">IF(OR(Çizelge!U20="S1",Çizelge!U20="S2",Çizelge!U20="S3",Çizelge!U20="E"),Q11+1,0)</f>
        <v>3</v>
      </c>
      <c r="S11" s="0" t="n">
        <f aca="false">IF(OR(Çizelge!V20="S1",Çizelge!V20="S2",Çizelge!V20="S3",Çizelge!V20="E"),R11+1,0)</f>
        <v>4</v>
      </c>
      <c r="T11" s="0" t="n">
        <f aca="false">IF(OR(Çizelge!W20="S1",Çizelge!W20="S2",Çizelge!W20="S3",Çizelge!W20="E"),S11+1,0)</f>
        <v>5</v>
      </c>
      <c r="U11" s="0" t="n">
        <f aca="false">IF(OR(Çizelge!X20="S1",Çizelge!X20="S2",Çizelge!X20="S3",Çizelge!X20="E"),T11+1,0)</f>
        <v>6</v>
      </c>
      <c r="V11" s="0" t="n">
        <f aca="false">IF(OR(Çizelge!Y20="S1",Çizelge!Y20="S2",Çizelge!Y20="S3",Çizelge!Y20="E"),U11+1,0)</f>
        <v>0</v>
      </c>
      <c r="W11" s="0" t="n">
        <f aca="false">IF(OR(Çizelge!Z20="S1",Çizelge!Z20="S2",Çizelge!Z20="S3",Çizelge!Z20="E"),V11+1,0)</f>
        <v>1</v>
      </c>
      <c r="X11" s="0" t="n">
        <f aca="false">IF(OR(Çizelge!AA20="S1",Çizelge!AA20="S2",Çizelge!AA20="S3",Çizelge!AA20="E"),W11+1,0)</f>
        <v>2</v>
      </c>
      <c r="Y11" s="0" t="n">
        <f aca="false">IF(OR(Çizelge!AB20="S1",Çizelge!AB20="S2",Çizelge!AB20="S3",Çizelge!AB20="E"),X11+1,0)</f>
        <v>3</v>
      </c>
      <c r="Z11" s="0" t="n">
        <f aca="false">IF(OR(Çizelge!AC20="S1",Çizelge!AC20="S2",Çizelge!AC20="S3",Çizelge!AC20="E"),Y11+1,0)</f>
        <v>4</v>
      </c>
      <c r="AA11" s="0" t="n">
        <f aca="false">IF(OR(Çizelge!AD20="S1",Çizelge!AD20="S2",Çizelge!AD20="S3",Çizelge!AD20="E"),Z11+1,0)</f>
        <v>5</v>
      </c>
      <c r="AB11" s="0" t="n">
        <f aca="false">IF(OR(Çizelge!AE20="S1",Çizelge!AE20="S2",Çizelge!AE20="S3",Çizelge!AE20="E"),AA11+1,0)</f>
        <v>6</v>
      </c>
      <c r="AC11" s="0" t="n">
        <f aca="false">IF(OR(Çizelge!AF20="S1",Çizelge!AF20="S2",Çizelge!AF20="S3",Çizelge!AF20="E"),AB11+1,0)</f>
        <v>0</v>
      </c>
      <c r="AD11" s="0" t="n">
        <f aca="false">IF(OR(Çizelge!AG20="S1",Çizelge!AG20="S2",Çizelge!AG20="S3",Çizelge!AG20="E"),AC11+1,0)</f>
        <v>1</v>
      </c>
      <c r="AE11" s="0" t="n">
        <f aca="false">IF(OR(Çizelge!AH20="S1",Çizelge!AH20="S2",Çizelge!AH20="S3",Çizelge!AH20="E"),AD11+1,0)</f>
        <v>0</v>
      </c>
      <c r="AH11" s="0" t="n">
        <f aca="false">MAX(A11:AE11)</f>
        <v>6</v>
      </c>
      <c r="AJ11" s="0" t="n">
        <f aca="false">IF(Çizelge!M8="","",DAY(Çizelge!M8))</f>
        <v>10</v>
      </c>
      <c r="AK11" s="0" t="n">
        <f aca="false">IF(Çizelge!M8="",0,Çizelge!M35+Çizelge!M36+Çizelge!M37)</f>
        <v>22</v>
      </c>
      <c r="AL11" s="0" t="n">
        <f aca="false">IF(Çizelge!M8="",0,IF(AND(WEEKDAY(Çizelge!M8,2)=7,Ayarlar!$B$10="Hayır"),0,Ayarlar!$B$7+Ayarlar!$B$8+Ayarlar!$B$9))</f>
        <v>23</v>
      </c>
      <c r="AM11" s="0" t="n">
        <f aca="false">IF(Çizelge!M38="",0,Çizelge!M38)</f>
        <v>2</v>
      </c>
      <c r="AR11" s="0" t="str">
        <f aca="false">Çizelge!B20</f>
        <v>Murat Doğan</v>
      </c>
      <c r="AS11" s="0" t="n">
        <f aca="false">Çizelge!AI20</f>
        <v>10</v>
      </c>
      <c r="AT11" s="0" t="n">
        <f aca="false">Çizelge!AJ20</f>
        <v>8</v>
      </c>
      <c r="AU11" s="0" t="n">
        <f aca="false">Çizelge!AK20</f>
        <v>6</v>
      </c>
      <c r="AV11" s="0" t="n">
        <f aca="false">Çizelge!AM20</f>
        <v>1</v>
      </c>
      <c r="AX11" s="0" t="n">
        <f aca="false">IF(Çizelge!D20="S3",1,0)</f>
        <v>0</v>
      </c>
      <c r="AY11" s="0" t="n">
        <f aca="false">IF(Çizelge!E20="S3",AX11+1,0)</f>
        <v>0</v>
      </c>
      <c r="AZ11" s="0" t="n">
        <f aca="false">IF(Çizelge!F20="S3",AY11+1,0)</f>
        <v>0</v>
      </c>
      <c r="BA11" s="0" t="n">
        <f aca="false">IF(Çizelge!G20="S3",AZ11+1,0)</f>
        <v>0</v>
      </c>
      <c r="BB11" s="0" t="n">
        <f aca="false">IF(Çizelge!H20="S3",BA11+1,0)</f>
        <v>0</v>
      </c>
      <c r="BC11" s="0" t="n">
        <f aca="false">IF(Çizelge!I20="S3",BB11+1,0)</f>
        <v>0</v>
      </c>
      <c r="BD11" s="0" t="n">
        <f aca="false">IF(Çizelge!J20="S3",BC11+1,0)</f>
        <v>0</v>
      </c>
      <c r="BE11" s="0" t="n">
        <f aca="false">IF(Çizelge!K20="S3",BD11+1,0)</f>
        <v>0</v>
      </c>
      <c r="BF11" s="0" t="n">
        <f aca="false">IF(Çizelge!L20="S3",BE11+1,0)</f>
        <v>0</v>
      </c>
      <c r="BG11" s="0" t="n">
        <f aca="false">IF(Çizelge!M20="S3",BF11+1,0)</f>
        <v>0</v>
      </c>
      <c r="BH11" s="0" t="n">
        <f aca="false">IF(Çizelge!N20="S3",BG11+1,0)</f>
        <v>0</v>
      </c>
      <c r="BI11" s="0" t="n">
        <f aca="false">IF(Çizelge!O20="S3",BH11+1,0)</f>
        <v>0</v>
      </c>
      <c r="BJ11" s="0" t="n">
        <f aca="false">IF(Çizelge!P20="S3",BI11+1,0)</f>
        <v>0</v>
      </c>
      <c r="BK11" s="0" t="n">
        <f aca="false">IF(Çizelge!Q20="S3",BJ11+1,0)</f>
        <v>1</v>
      </c>
      <c r="BL11" s="0" t="n">
        <f aca="false">IF(Çizelge!R20="S3",BK11+1,0)</f>
        <v>0</v>
      </c>
      <c r="BM11" s="0" t="n">
        <f aca="false">IF(Çizelge!S20="S3",BL11+1,0)</f>
        <v>1</v>
      </c>
      <c r="BN11" s="0" t="n">
        <f aca="false">IF(Çizelge!T20="S3",BM11+1,0)</f>
        <v>2</v>
      </c>
      <c r="BO11" s="0" t="n">
        <f aca="false">IF(Çizelge!U20="S3",BN11+1,0)</f>
        <v>3</v>
      </c>
      <c r="BP11" s="0" t="n">
        <f aca="false">IF(Çizelge!V20="S3",BO11+1,0)</f>
        <v>4</v>
      </c>
      <c r="BQ11" s="0" t="n">
        <f aca="false">IF(Çizelge!W20="S3",BP11+1,0)</f>
        <v>5</v>
      </c>
      <c r="BR11" s="0" t="n">
        <f aca="false">IF(Çizelge!X20="S3",BQ11+1,0)</f>
        <v>0</v>
      </c>
      <c r="BS11" s="0" t="n">
        <f aca="false">IF(Çizelge!Y20="S3",BR11+1,0)</f>
        <v>0</v>
      </c>
      <c r="BT11" s="0" t="n">
        <f aca="false">IF(Çizelge!Z20="S3",BS11+1,0)</f>
        <v>0</v>
      </c>
      <c r="BU11" s="0" t="n">
        <f aca="false">IF(Çizelge!AA20="S3",BT11+1,0)</f>
        <v>0</v>
      </c>
      <c r="BV11" s="0" t="n">
        <f aca="false">IF(Çizelge!AB20="S3",BU11+1,0)</f>
        <v>0</v>
      </c>
      <c r="BW11" s="0" t="n">
        <f aca="false">IF(Çizelge!AC20="S3",BV11+1,0)</f>
        <v>0</v>
      </c>
      <c r="BX11" s="0" t="n">
        <f aca="false">IF(Çizelge!AD20="S3",BW11+1,0)</f>
        <v>0</v>
      </c>
      <c r="BY11" s="0" t="n">
        <f aca="false">IF(Çizelge!AE20="S3",BX11+1,0)</f>
        <v>0</v>
      </c>
      <c r="BZ11" s="0" t="n">
        <f aca="false">IF(Çizelge!AF20="S3",BY11+1,0)</f>
        <v>0</v>
      </c>
      <c r="CA11" s="0" t="n">
        <f aca="false">IF(Çizelge!AG20="S3",BZ11+1,0)</f>
        <v>0</v>
      </c>
      <c r="CB11" s="0" t="n">
        <f aca="false">IF(Çizelge!AH20="S3",CA11+1,0)</f>
        <v>0</v>
      </c>
      <c r="CD11" s="0" t="n">
        <f aca="false">MAX(AX11:CB11)</f>
        <v>5</v>
      </c>
      <c r="CF11" s="0" t="n">
        <f aca="false">CF10+((Çizelge!$AP20&lt;&gt;"")*1)</f>
        <v>1</v>
      </c>
      <c r="CG11" s="0" t="n">
        <f aca="false">CG10+((Hesap!AM11&gt;0)*1)</f>
        <v>6</v>
      </c>
      <c r="CH11" s="0" t="str">
        <f aca="false">IF(Çizelge!M8="","",TEXT(Çizelge!M8,"dd.mm"))</f>
        <v>10.11</v>
      </c>
      <c r="CI11" s="0" t="n">
        <f aca="false">IF(Çizelge!M8="",0,MAX(0,Ayarlar!$B$7-Çizelge!M35))</f>
        <v>2</v>
      </c>
      <c r="CJ11" s="0" t="n">
        <f aca="false">IF(Çizelge!M8="",0,MAX(0,Ayarlar!$B$8-Çizelge!M36))</f>
        <v>0</v>
      </c>
      <c r="CK11" s="0" t="n">
        <f aca="false">IF(Çizelge!M8="",0,MAX(0,Ayarlar!$B$9-Çizelge!M37))</f>
        <v>0</v>
      </c>
    </row>
    <row r="12" customFormat="false" ht="15" hidden="false" customHeight="false" outlineLevel="0" collapsed="false">
      <c r="A12" s="0" t="n">
        <f aca="false">IF(OR(Çizelge!D21="S1",Çizelge!D21="S2",Çizelge!D21="S3",Çizelge!D21="E"),1,0)</f>
        <v>0</v>
      </c>
      <c r="B12" s="0" t="n">
        <f aca="false">IF(OR(Çizelge!E21="S1",Çizelge!E21="S2",Çizelge!E21="S3",Çizelge!E21="E"),A12+1,0)</f>
        <v>1</v>
      </c>
      <c r="C12" s="0" t="n">
        <f aca="false">IF(OR(Çizelge!F21="S1",Çizelge!F21="S2",Çizelge!F21="S3",Çizelge!F21="E"),B12+1,0)</f>
        <v>2</v>
      </c>
      <c r="D12" s="0" t="n">
        <f aca="false">IF(OR(Çizelge!G21="S1",Çizelge!G21="S2",Çizelge!G21="S3",Çizelge!G21="E"),C12+1,0)</f>
        <v>3</v>
      </c>
      <c r="E12" s="0" t="n">
        <f aca="false">IF(OR(Çizelge!H21="S1",Çizelge!H21="S2",Çizelge!H21="S3",Çizelge!H21="E"),D12+1,0)</f>
        <v>4</v>
      </c>
      <c r="F12" s="0" t="n">
        <f aca="false">IF(OR(Çizelge!I21="S1",Çizelge!I21="S2",Çizelge!I21="S3",Çizelge!I21="E"),E12+1,0)</f>
        <v>5</v>
      </c>
      <c r="G12" s="0" t="n">
        <f aca="false">IF(OR(Çizelge!J21="S1",Çizelge!J21="S2",Çizelge!J21="S3",Çizelge!J21="E"),F12+1,0)</f>
        <v>6</v>
      </c>
      <c r="H12" s="0" t="n">
        <f aca="false">IF(OR(Çizelge!K21="S1",Çizelge!K21="S2",Çizelge!K21="S3",Çizelge!K21="E"),G12+1,0)</f>
        <v>0</v>
      </c>
      <c r="I12" s="0" t="n">
        <f aca="false">IF(OR(Çizelge!L21="S1",Çizelge!L21="S2",Çizelge!L21="S3",Çizelge!L21="E"),H12+1,0)</f>
        <v>1</v>
      </c>
      <c r="J12" s="0" t="n">
        <f aca="false">IF(OR(Çizelge!M21="S1",Çizelge!M21="S2",Çizelge!M21="S3",Çizelge!M21="E"),I12+1,0)</f>
        <v>2</v>
      </c>
      <c r="K12" s="0" t="n">
        <f aca="false">IF(OR(Çizelge!N21="S1",Çizelge!N21="S2",Çizelge!N21="S3",Çizelge!N21="E"),J12+1,0)</f>
        <v>3</v>
      </c>
      <c r="L12" s="0" t="n">
        <f aca="false">IF(OR(Çizelge!O21="S1",Çizelge!O21="S2",Çizelge!O21="S3",Çizelge!O21="E"),K12+1,0)</f>
        <v>4</v>
      </c>
      <c r="M12" s="0" t="n">
        <f aca="false">IF(OR(Çizelge!P21="S1",Çizelge!P21="S2",Çizelge!P21="S3",Çizelge!P21="E"),L12+1,0)</f>
        <v>5</v>
      </c>
      <c r="N12" s="0" t="n">
        <f aca="false">IF(OR(Çizelge!Q21="S1",Çizelge!Q21="S2",Çizelge!Q21="S3",Çizelge!Q21="E"),M12+1,0)</f>
        <v>6</v>
      </c>
      <c r="O12" s="0" t="n">
        <f aca="false">IF(OR(Çizelge!R21="S1",Çizelge!R21="S2",Çizelge!R21="S3",Çizelge!R21="E"),N12+1,0)</f>
        <v>0</v>
      </c>
      <c r="P12" s="0" t="n">
        <f aca="false">IF(OR(Çizelge!S21="S1",Çizelge!S21="S2",Çizelge!S21="S3",Çizelge!S21="E"),O12+1,0)</f>
        <v>1</v>
      </c>
      <c r="Q12" s="0" t="n">
        <f aca="false">IF(OR(Çizelge!T21="S1",Çizelge!T21="S2",Çizelge!T21="S3",Çizelge!T21="E"),P12+1,0)</f>
        <v>2</v>
      </c>
      <c r="R12" s="0" t="n">
        <f aca="false">IF(OR(Çizelge!U21="S1",Çizelge!U21="S2",Çizelge!U21="S3",Çizelge!U21="E"),Q12+1,0)</f>
        <v>3</v>
      </c>
      <c r="S12" s="0" t="n">
        <f aca="false">IF(OR(Çizelge!V21="S1",Çizelge!V21="S2",Çizelge!V21="S3",Çizelge!V21="E"),R12+1,0)</f>
        <v>4</v>
      </c>
      <c r="T12" s="0" t="n">
        <f aca="false">IF(OR(Çizelge!W21="S1",Çizelge!W21="S2",Çizelge!W21="S3",Çizelge!W21="E"),S12+1,0)</f>
        <v>5</v>
      </c>
      <c r="U12" s="0" t="n">
        <f aca="false">IF(OR(Çizelge!X21="S1",Çizelge!X21="S2",Çizelge!X21="S3",Çizelge!X21="E"),T12+1,0)</f>
        <v>6</v>
      </c>
      <c r="V12" s="0" t="n">
        <f aca="false">IF(OR(Çizelge!Y21="S1",Çizelge!Y21="S2",Çizelge!Y21="S3",Çizelge!Y21="E"),U12+1,0)</f>
        <v>0</v>
      </c>
      <c r="W12" s="0" t="n">
        <f aca="false">IF(OR(Çizelge!Z21="S1",Çizelge!Z21="S2",Çizelge!Z21="S3",Çizelge!Z21="E"),V12+1,0)</f>
        <v>1</v>
      </c>
      <c r="X12" s="0" t="n">
        <f aca="false">IF(OR(Çizelge!AA21="S1",Çizelge!AA21="S2",Çizelge!AA21="S3",Çizelge!AA21="E"),W12+1,0)</f>
        <v>2</v>
      </c>
      <c r="Y12" s="0" t="n">
        <f aca="false">IF(OR(Çizelge!AB21="S1",Çizelge!AB21="S2",Çizelge!AB21="S3",Çizelge!AB21="E"),X12+1,0)</f>
        <v>3</v>
      </c>
      <c r="Z12" s="0" t="n">
        <f aca="false">IF(OR(Çizelge!AC21="S1",Çizelge!AC21="S2",Çizelge!AC21="S3",Çizelge!AC21="E"),Y12+1,0)</f>
        <v>4</v>
      </c>
      <c r="AA12" s="0" t="n">
        <f aca="false">IF(OR(Çizelge!AD21="S1",Çizelge!AD21="S2",Çizelge!AD21="S3",Çizelge!AD21="E"),Z12+1,0)</f>
        <v>5</v>
      </c>
      <c r="AB12" s="0" t="n">
        <f aca="false">IF(OR(Çizelge!AE21="S1",Çizelge!AE21="S2",Çizelge!AE21="S3",Çizelge!AE21="E"),AA12+1,0)</f>
        <v>6</v>
      </c>
      <c r="AC12" s="0" t="n">
        <f aca="false">IF(OR(Çizelge!AF21="S1",Çizelge!AF21="S2",Çizelge!AF21="S3",Çizelge!AF21="E"),AB12+1,0)</f>
        <v>0</v>
      </c>
      <c r="AD12" s="0" t="n">
        <f aca="false">IF(OR(Çizelge!AG21="S1",Çizelge!AG21="S2",Çizelge!AG21="S3",Çizelge!AG21="E"),AC12+1,0)</f>
        <v>1</v>
      </c>
      <c r="AE12" s="0" t="n">
        <f aca="false">IF(OR(Çizelge!AH21="S1",Çizelge!AH21="S2",Çizelge!AH21="S3",Çizelge!AH21="E"),AD12+1,0)</f>
        <v>0</v>
      </c>
      <c r="AH12" s="0" t="n">
        <f aca="false">MAX(A12:AE12)</f>
        <v>6</v>
      </c>
      <c r="AJ12" s="0" t="n">
        <f aca="false">IF(Çizelge!N8="","",DAY(Çizelge!N8))</f>
        <v>11</v>
      </c>
      <c r="AK12" s="0" t="n">
        <f aca="false">IF(Çizelge!N8="",0,Çizelge!N35+Çizelge!N36+Çizelge!N37)</f>
        <v>23</v>
      </c>
      <c r="AL12" s="0" t="n">
        <f aca="false">IF(Çizelge!N8="",0,IF(AND(WEEKDAY(Çizelge!N8,2)=7,Ayarlar!$B$10="Hayır"),0,Ayarlar!$B$7+Ayarlar!$B$8+Ayarlar!$B$9))</f>
        <v>23</v>
      </c>
      <c r="AM12" s="0" t="n">
        <f aca="false">IF(Çizelge!N38="",0,Çizelge!N38)</f>
        <v>0</v>
      </c>
      <c r="AR12" s="0" t="str">
        <f aca="false">Çizelge!B21</f>
        <v>Derya Kurt</v>
      </c>
      <c r="AS12" s="0" t="n">
        <f aca="false">Çizelge!AI21</f>
        <v>6</v>
      </c>
      <c r="AT12" s="0" t="n">
        <f aca="false">Çizelge!AJ21</f>
        <v>11</v>
      </c>
      <c r="AU12" s="0" t="n">
        <f aca="false">Çizelge!AK21</f>
        <v>8</v>
      </c>
      <c r="AV12" s="0" t="n">
        <f aca="false">Çizelge!AM21</f>
        <v>0</v>
      </c>
      <c r="AX12" s="0" t="n">
        <f aca="false">IF(Çizelge!D21="S3",1,0)</f>
        <v>0</v>
      </c>
      <c r="AY12" s="0" t="n">
        <f aca="false">IF(Çizelge!E21="S3",AX12+1,0)</f>
        <v>0</v>
      </c>
      <c r="AZ12" s="0" t="n">
        <f aca="false">IF(Çizelge!F21="S3",AY12+1,0)</f>
        <v>0</v>
      </c>
      <c r="BA12" s="0" t="n">
        <f aca="false">IF(Çizelge!G21="S3",AZ12+1,0)</f>
        <v>0</v>
      </c>
      <c r="BB12" s="0" t="n">
        <f aca="false">IF(Çizelge!H21="S3",BA12+1,0)</f>
        <v>0</v>
      </c>
      <c r="BC12" s="0" t="n">
        <f aca="false">IF(Çizelge!I21="S3",BB12+1,0)</f>
        <v>0</v>
      </c>
      <c r="BD12" s="0" t="n">
        <f aca="false">IF(Çizelge!J21="S3",BC12+1,0)</f>
        <v>1</v>
      </c>
      <c r="BE12" s="0" t="n">
        <f aca="false">IF(Çizelge!K21="S3",BD12+1,0)</f>
        <v>0</v>
      </c>
      <c r="BF12" s="0" t="n">
        <f aca="false">IF(Çizelge!L21="S3",BE12+1,0)</f>
        <v>1</v>
      </c>
      <c r="BG12" s="0" t="n">
        <f aca="false">IF(Çizelge!M21="S3",BF12+1,0)</f>
        <v>2</v>
      </c>
      <c r="BH12" s="0" t="n">
        <f aca="false">IF(Çizelge!N21="S3",BG12+1,0)</f>
        <v>3</v>
      </c>
      <c r="BI12" s="0" t="n">
        <f aca="false">IF(Çizelge!O21="S3",BH12+1,0)</f>
        <v>4</v>
      </c>
      <c r="BJ12" s="0" t="n">
        <f aca="false">IF(Çizelge!P21="S3",BI12+1,0)</f>
        <v>5</v>
      </c>
      <c r="BK12" s="0" t="n">
        <f aca="false">IF(Çizelge!Q21="S3",BJ12+1,0)</f>
        <v>0</v>
      </c>
      <c r="BL12" s="0" t="n">
        <f aca="false">IF(Çizelge!R21="S3",BK12+1,0)</f>
        <v>0</v>
      </c>
      <c r="BM12" s="0" t="n">
        <f aca="false">IF(Çizelge!S21="S3",BL12+1,0)</f>
        <v>0</v>
      </c>
      <c r="BN12" s="0" t="n">
        <f aca="false">IF(Çizelge!T21="S3",BM12+1,0)</f>
        <v>0</v>
      </c>
      <c r="BO12" s="0" t="n">
        <f aca="false">IF(Çizelge!U21="S3",BN12+1,0)</f>
        <v>0</v>
      </c>
      <c r="BP12" s="0" t="n">
        <f aca="false">IF(Çizelge!V21="S3",BO12+1,0)</f>
        <v>0</v>
      </c>
      <c r="BQ12" s="0" t="n">
        <f aca="false">IF(Çizelge!W21="S3",BP12+1,0)</f>
        <v>0</v>
      </c>
      <c r="BR12" s="0" t="n">
        <f aca="false">IF(Çizelge!X21="S3",BQ12+1,0)</f>
        <v>0</v>
      </c>
      <c r="BS12" s="0" t="n">
        <f aca="false">IF(Çizelge!Y21="S3",BR12+1,0)</f>
        <v>0</v>
      </c>
      <c r="BT12" s="0" t="n">
        <f aca="false">IF(Çizelge!Z21="S3",BS12+1,0)</f>
        <v>0</v>
      </c>
      <c r="BU12" s="0" t="n">
        <f aca="false">IF(Çizelge!AA21="S3",BT12+1,0)</f>
        <v>0</v>
      </c>
      <c r="BV12" s="0" t="n">
        <f aca="false">IF(Çizelge!AB21="S3",BU12+1,0)</f>
        <v>0</v>
      </c>
      <c r="BW12" s="0" t="n">
        <f aca="false">IF(Çizelge!AC21="S3",BV12+1,0)</f>
        <v>0</v>
      </c>
      <c r="BX12" s="0" t="n">
        <f aca="false">IF(Çizelge!AD21="S3",BW12+1,0)</f>
        <v>0</v>
      </c>
      <c r="BY12" s="0" t="n">
        <f aca="false">IF(Çizelge!AE21="S3",BX12+1,0)</f>
        <v>1</v>
      </c>
      <c r="BZ12" s="0" t="n">
        <f aca="false">IF(Çizelge!AF21="S3",BY12+1,0)</f>
        <v>0</v>
      </c>
      <c r="CA12" s="0" t="n">
        <f aca="false">IF(Çizelge!AG21="S3",BZ12+1,0)</f>
        <v>1</v>
      </c>
      <c r="CB12" s="0" t="n">
        <f aca="false">IF(Çizelge!AH21="S3",CA12+1,0)</f>
        <v>0</v>
      </c>
      <c r="CD12" s="0" t="n">
        <f aca="false">MAX(AX12:CB12)</f>
        <v>5</v>
      </c>
      <c r="CF12" s="0" t="n">
        <f aca="false">CF11+((Çizelge!$AP21&lt;&gt;"")*1)</f>
        <v>1</v>
      </c>
      <c r="CG12" s="0" t="n">
        <f aca="false">CG11+((Hesap!AM12&gt;0)*1)</f>
        <v>6</v>
      </c>
      <c r="CH12" s="0" t="str">
        <f aca="false">IF(Çizelge!N8="","",TEXT(Çizelge!N8,"dd.mm"))</f>
        <v>11.11</v>
      </c>
      <c r="CI12" s="0" t="n">
        <f aca="false">IF(Çizelge!N8="",0,MAX(0,Ayarlar!$B$7-Çizelge!N35))</f>
        <v>0</v>
      </c>
      <c r="CJ12" s="0" t="n">
        <f aca="false">IF(Çizelge!N8="",0,MAX(0,Ayarlar!$B$8-Çizelge!N36))</f>
        <v>0</v>
      </c>
      <c r="CK12" s="0" t="n">
        <f aca="false">IF(Çizelge!N8="",0,MAX(0,Ayarlar!$B$9-Çizelge!N37))</f>
        <v>0</v>
      </c>
    </row>
    <row r="13" customFormat="false" ht="15" hidden="false" customHeight="false" outlineLevel="0" collapsed="false">
      <c r="A13" s="0" t="n">
        <f aca="false">IF(OR(Çizelge!D22="S1",Çizelge!D22="S2",Çizelge!D22="S3",Çizelge!D22="E"),1,0)</f>
        <v>0</v>
      </c>
      <c r="B13" s="0" t="n">
        <f aca="false">IF(OR(Çizelge!E22="S1",Çizelge!E22="S2",Çizelge!E22="S3",Çizelge!E22="E"),A13+1,0)</f>
        <v>1</v>
      </c>
      <c r="C13" s="0" t="n">
        <f aca="false">IF(OR(Çizelge!F22="S1",Çizelge!F22="S2",Çizelge!F22="S3",Çizelge!F22="E"),B13+1,0)</f>
        <v>2</v>
      </c>
      <c r="D13" s="0" t="n">
        <f aca="false">IF(OR(Çizelge!G22="S1",Çizelge!G22="S2",Çizelge!G22="S3",Çizelge!G22="E"),C13+1,0)</f>
        <v>3</v>
      </c>
      <c r="E13" s="0" t="n">
        <f aca="false">IF(OR(Çizelge!H22="S1",Çizelge!H22="S2",Çizelge!H22="S3",Çizelge!H22="E"),D13+1,0)</f>
        <v>4</v>
      </c>
      <c r="F13" s="0" t="n">
        <f aca="false">IF(OR(Çizelge!I22="S1",Çizelge!I22="S2",Çizelge!I22="S3",Çizelge!I22="E"),E13+1,0)</f>
        <v>5</v>
      </c>
      <c r="G13" s="0" t="n">
        <f aca="false">IF(OR(Çizelge!J22="S1",Çizelge!J22="S2",Çizelge!J22="S3",Çizelge!J22="E"),F13+1,0)</f>
        <v>6</v>
      </c>
      <c r="H13" s="0" t="n">
        <f aca="false">IF(OR(Çizelge!K22="S1",Çizelge!K22="S2",Çizelge!K22="S3",Çizelge!K22="E"),G13+1,0)</f>
        <v>7</v>
      </c>
      <c r="I13" s="0" t="n">
        <f aca="false">IF(OR(Çizelge!L22="S1",Çizelge!L22="S2",Çizelge!L22="S3",Çizelge!L22="E"),H13+1,0)</f>
        <v>8</v>
      </c>
      <c r="J13" s="0" t="n">
        <f aca="false">IF(OR(Çizelge!M22="S1",Çizelge!M22="S2",Çizelge!M22="S3",Çizelge!M22="E"),I13+1,0)</f>
        <v>9</v>
      </c>
      <c r="K13" s="0" t="n">
        <f aca="false">IF(OR(Çizelge!N22="S1",Çizelge!N22="S2",Çizelge!N22="S3",Çizelge!N22="E"),J13+1,0)</f>
        <v>10</v>
      </c>
      <c r="L13" s="0" t="n">
        <f aca="false">IF(OR(Çizelge!O22="S1",Çizelge!O22="S2",Çizelge!O22="S3",Çizelge!O22="E"),K13+1,0)</f>
        <v>0</v>
      </c>
      <c r="M13" s="0" t="n">
        <f aca="false">IF(OR(Çizelge!P22="S1",Çizelge!P22="S2",Çizelge!P22="S3",Çizelge!P22="E"),L13+1,0)</f>
        <v>1</v>
      </c>
      <c r="N13" s="0" t="n">
        <f aca="false">IF(OR(Çizelge!Q22="S1",Çizelge!Q22="S2",Çizelge!Q22="S3",Çizelge!Q22="E"),M13+1,0)</f>
        <v>2</v>
      </c>
      <c r="O13" s="0" t="n">
        <f aca="false">IF(OR(Çizelge!R22="S1",Çizelge!R22="S2",Çizelge!R22="S3",Çizelge!R22="E"),N13+1,0)</f>
        <v>0</v>
      </c>
      <c r="P13" s="0" t="n">
        <f aca="false">IF(OR(Çizelge!S22="S1",Çizelge!S22="S2",Çizelge!S22="S3",Çizelge!S22="E"),O13+1,0)</f>
        <v>1</v>
      </c>
      <c r="Q13" s="0" t="n">
        <f aca="false">IF(OR(Çizelge!T22="S1",Çizelge!T22="S2",Çizelge!T22="S3",Çizelge!T22="E"),P13+1,0)</f>
        <v>2</v>
      </c>
      <c r="R13" s="0" t="n">
        <f aca="false">IF(OR(Çizelge!U22="S1",Çizelge!U22="S2",Çizelge!U22="S3",Çizelge!U22="E"),Q13+1,0)</f>
        <v>0</v>
      </c>
      <c r="S13" s="0" t="n">
        <f aca="false">IF(OR(Çizelge!V22="S1",Çizelge!V22="S2",Çizelge!V22="S3",Çizelge!V22="E"),R13+1,0)</f>
        <v>1</v>
      </c>
      <c r="T13" s="0" t="n">
        <f aca="false">IF(OR(Çizelge!W22="S1",Çizelge!W22="S2",Çizelge!W22="S3",Çizelge!W22="E"),S13+1,0)</f>
        <v>2</v>
      </c>
      <c r="U13" s="0" t="n">
        <f aca="false">IF(OR(Çizelge!X22="S1",Çizelge!X22="S2",Çizelge!X22="S3",Çizelge!X22="E"),T13+1,0)</f>
        <v>3</v>
      </c>
      <c r="V13" s="0" t="n">
        <f aca="false">IF(OR(Çizelge!Y22="S1",Çizelge!Y22="S2",Çizelge!Y22="S3",Çizelge!Y22="E"),U13+1,0)</f>
        <v>0</v>
      </c>
      <c r="W13" s="0" t="n">
        <f aca="false">IF(OR(Çizelge!Z22="S1",Çizelge!Z22="S2",Çizelge!Z22="S3",Çizelge!Z22="E"),V13+1,0)</f>
        <v>1</v>
      </c>
      <c r="X13" s="0" t="n">
        <f aca="false">IF(OR(Çizelge!AA22="S1",Çizelge!AA22="S2",Çizelge!AA22="S3",Çizelge!AA22="E"),W13+1,0)</f>
        <v>2</v>
      </c>
      <c r="Y13" s="0" t="n">
        <f aca="false">IF(OR(Çizelge!AB22="S1",Çizelge!AB22="S2",Çizelge!AB22="S3",Çizelge!AB22="E"),X13+1,0)</f>
        <v>3</v>
      </c>
      <c r="Z13" s="0" t="n">
        <f aca="false">IF(OR(Çizelge!AC22="S1",Çizelge!AC22="S2",Çizelge!AC22="S3",Çizelge!AC22="E"),Y13+1,0)</f>
        <v>4</v>
      </c>
      <c r="AA13" s="0" t="n">
        <f aca="false">IF(OR(Çizelge!AD22="S1",Çizelge!AD22="S2",Çizelge!AD22="S3",Çizelge!AD22="E"),Z13+1,0)</f>
        <v>5</v>
      </c>
      <c r="AB13" s="0" t="n">
        <f aca="false">IF(OR(Çizelge!AE22="S1",Çizelge!AE22="S2",Çizelge!AE22="S3",Çizelge!AE22="E"),AA13+1,0)</f>
        <v>6</v>
      </c>
      <c r="AC13" s="0" t="n">
        <f aca="false">IF(OR(Çizelge!AF22="S1",Çizelge!AF22="S2",Çizelge!AF22="S3",Çizelge!AF22="E"),AB13+1,0)</f>
        <v>0</v>
      </c>
      <c r="AD13" s="0" t="n">
        <f aca="false">IF(OR(Çizelge!AG22="S1",Çizelge!AG22="S2",Çizelge!AG22="S3",Çizelge!AG22="E"),AC13+1,0)</f>
        <v>1</v>
      </c>
      <c r="AE13" s="0" t="n">
        <f aca="false">IF(OR(Çizelge!AH22="S1",Çizelge!AH22="S2",Çizelge!AH22="S3",Çizelge!AH22="E"),AD13+1,0)</f>
        <v>0</v>
      </c>
      <c r="AH13" s="0" t="n">
        <f aca="false">MAX(A13:AE13)</f>
        <v>10</v>
      </c>
      <c r="AJ13" s="0" t="n">
        <f aca="false">IF(Çizelge!O8="","",DAY(Çizelge!O8))</f>
        <v>12</v>
      </c>
      <c r="AK13" s="0" t="n">
        <f aca="false">IF(Çizelge!O8="",0,Çizelge!O35+Çizelge!O36+Çizelge!O37)</f>
        <v>19</v>
      </c>
      <c r="AL13" s="0" t="n">
        <f aca="false">IF(Çizelge!O8="",0,IF(AND(WEEKDAY(Çizelge!O8,2)=7,Ayarlar!$B$10="Hayır"),0,Ayarlar!$B$7+Ayarlar!$B$8+Ayarlar!$B$9))</f>
        <v>23</v>
      </c>
      <c r="AM13" s="0" t="n">
        <f aca="false">IF(Çizelge!O38="",0,Çizelge!O38)</f>
        <v>4</v>
      </c>
      <c r="AR13" s="0" t="str">
        <f aca="false">Çizelge!B22</f>
        <v>Okan Yılmaz</v>
      </c>
      <c r="AS13" s="0" t="n">
        <f aca="false">Çizelge!AI22</f>
        <v>4</v>
      </c>
      <c r="AT13" s="0" t="n">
        <f aca="false">Çizelge!AJ22</f>
        <v>5</v>
      </c>
      <c r="AU13" s="0" t="n">
        <f aca="false">Çizelge!AK22</f>
        <v>15</v>
      </c>
      <c r="AV13" s="0" t="n">
        <f aca="false">Çizelge!AM22</f>
        <v>2</v>
      </c>
      <c r="AX13" s="0" t="n">
        <f aca="false">IF(Çizelge!D22="S3",1,0)</f>
        <v>0</v>
      </c>
      <c r="AY13" s="0" t="n">
        <f aca="false">IF(Çizelge!E22="S3",AX13+1,0)</f>
        <v>1</v>
      </c>
      <c r="AZ13" s="0" t="n">
        <f aca="false">IF(Çizelge!F22="S3",AY13+1,0)</f>
        <v>2</v>
      </c>
      <c r="BA13" s="0" t="n">
        <f aca="false">IF(Çizelge!G22="S3",AZ13+1,0)</f>
        <v>3</v>
      </c>
      <c r="BB13" s="0" t="n">
        <f aca="false">IF(Çizelge!H22="S3",BA13+1,0)</f>
        <v>4</v>
      </c>
      <c r="BC13" s="0" t="n">
        <f aca="false">IF(Çizelge!I22="S3",BB13+1,0)</f>
        <v>5</v>
      </c>
      <c r="BD13" s="0" t="n">
        <f aca="false">IF(Çizelge!J22="S3",BC13+1,0)</f>
        <v>6</v>
      </c>
      <c r="BE13" s="0" t="n">
        <f aca="false">IF(Çizelge!K22="S3",BD13+1,0)</f>
        <v>7</v>
      </c>
      <c r="BF13" s="0" t="n">
        <f aca="false">IF(Çizelge!L22="S3",BE13+1,0)</f>
        <v>8</v>
      </c>
      <c r="BG13" s="0" t="n">
        <f aca="false">IF(Çizelge!M22="S3",BF13+1,0)</f>
        <v>9</v>
      </c>
      <c r="BH13" s="0" t="n">
        <f aca="false">IF(Çizelge!N22="S3",BG13+1,0)</f>
        <v>0</v>
      </c>
      <c r="BI13" s="0" t="n">
        <f aca="false">IF(Çizelge!O22="S3",BH13+1,0)</f>
        <v>0</v>
      </c>
      <c r="BJ13" s="0" t="n">
        <f aca="false">IF(Çizelge!P22="S3",BI13+1,0)</f>
        <v>0</v>
      </c>
      <c r="BK13" s="0" t="n">
        <f aca="false">IF(Çizelge!Q22="S3",BJ13+1,0)</f>
        <v>0</v>
      </c>
      <c r="BL13" s="0" t="n">
        <f aca="false">IF(Çizelge!R22="S3",BK13+1,0)</f>
        <v>0</v>
      </c>
      <c r="BM13" s="0" t="n">
        <f aca="false">IF(Çizelge!S22="S3",BL13+1,0)</f>
        <v>0</v>
      </c>
      <c r="BN13" s="0" t="n">
        <f aca="false">IF(Çizelge!T22="S3",BM13+1,0)</f>
        <v>0</v>
      </c>
      <c r="BO13" s="0" t="n">
        <f aca="false">IF(Çizelge!U22="S3",BN13+1,0)</f>
        <v>0</v>
      </c>
      <c r="BP13" s="0" t="n">
        <f aca="false">IF(Çizelge!V22="S3",BO13+1,0)</f>
        <v>0</v>
      </c>
      <c r="BQ13" s="0" t="n">
        <f aca="false">IF(Çizelge!W22="S3",BP13+1,0)</f>
        <v>0</v>
      </c>
      <c r="BR13" s="0" t="n">
        <f aca="false">IF(Çizelge!X22="S3",BQ13+1,0)</f>
        <v>1</v>
      </c>
      <c r="BS13" s="0" t="n">
        <f aca="false">IF(Çizelge!Y22="S3",BR13+1,0)</f>
        <v>0</v>
      </c>
      <c r="BT13" s="0" t="n">
        <f aca="false">IF(Çizelge!Z22="S3",BS13+1,0)</f>
        <v>1</v>
      </c>
      <c r="BU13" s="0" t="n">
        <f aca="false">IF(Çizelge!AA22="S3",BT13+1,0)</f>
        <v>2</v>
      </c>
      <c r="BV13" s="0" t="n">
        <f aca="false">IF(Çizelge!AB22="S3",BU13+1,0)</f>
        <v>3</v>
      </c>
      <c r="BW13" s="0" t="n">
        <f aca="false">IF(Çizelge!AC22="S3",BV13+1,0)</f>
        <v>4</v>
      </c>
      <c r="BX13" s="0" t="n">
        <f aca="false">IF(Çizelge!AD22="S3",BW13+1,0)</f>
        <v>5</v>
      </c>
      <c r="BY13" s="0" t="n">
        <f aca="false">IF(Çizelge!AE22="S3",BX13+1,0)</f>
        <v>0</v>
      </c>
      <c r="BZ13" s="0" t="n">
        <f aca="false">IF(Çizelge!AF22="S3",BY13+1,0)</f>
        <v>0</v>
      </c>
      <c r="CA13" s="0" t="n">
        <f aca="false">IF(Çizelge!AG22="S3",BZ13+1,0)</f>
        <v>0</v>
      </c>
      <c r="CB13" s="0" t="n">
        <f aca="false">IF(Çizelge!AH22="S3",CA13+1,0)</f>
        <v>0</v>
      </c>
      <c r="CD13" s="0" t="n">
        <f aca="false">MAX(AX13:CB13)</f>
        <v>9</v>
      </c>
      <c r="CF13" s="0" t="n">
        <f aca="false">CF12+((Çizelge!$AP22&lt;&gt;"")*1)</f>
        <v>2</v>
      </c>
      <c r="CG13" s="0" t="n">
        <f aca="false">CG12+((Hesap!AM13&gt;0)*1)</f>
        <v>7</v>
      </c>
      <c r="CH13" s="0" t="str">
        <f aca="false">IF(Çizelge!O8="","",TEXT(Çizelge!O8,"dd.mm"))</f>
        <v>12.11</v>
      </c>
      <c r="CI13" s="0" t="n">
        <f aca="false">IF(Çizelge!O8="",0,MAX(0,Ayarlar!$B$7-Çizelge!O35))</f>
        <v>1</v>
      </c>
      <c r="CJ13" s="0" t="n">
        <f aca="false">IF(Çizelge!O8="",0,MAX(0,Ayarlar!$B$8-Çizelge!O36))</f>
        <v>3</v>
      </c>
      <c r="CK13" s="0" t="n">
        <f aca="false">IF(Çizelge!O8="",0,MAX(0,Ayarlar!$B$9-Çizelge!O37))</f>
        <v>0</v>
      </c>
    </row>
    <row r="14" customFormat="false" ht="15" hidden="false" customHeight="false" outlineLevel="0" collapsed="false">
      <c r="A14" s="0" t="n">
        <f aca="false">IF(OR(Çizelge!D23="S1",Çizelge!D23="S2",Çizelge!D23="S3",Çizelge!D23="E"),1,0)</f>
        <v>0</v>
      </c>
      <c r="B14" s="0" t="n">
        <f aca="false">IF(OR(Çizelge!E23="S1",Çizelge!E23="S2",Çizelge!E23="S3",Çizelge!E23="E"),A14+1,0)</f>
        <v>1</v>
      </c>
      <c r="C14" s="0" t="n">
        <f aca="false">IF(OR(Çizelge!F23="S1",Çizelge!F23="S2",Çizelge!F23="S3",Çizelge!F23="E"),B14+1,0)</f>
        <v>2</v>
      </c>
      <c r="D14" s="0" t="n">
        <f aca="false">IF(OR(Çizelge!G23="S1",Çizelge!G23="S2",Çizelge!G23="S3",Çizelge!G23="E"),C14+1,0)</f>
        <v>3</v>
      </c>
      <c r="E14" s="0" t="n">
        <f aca="false">IF(OR(Çizelge!H23="S1",Çizelge!H23="S2",Çizelge!H23="S3",Çizelge!H23="E"),D14+1,0)</f>
        <v>4</v>
      </c>
      <c r="F14" s="0" t="n">
        <f aca="false">IF(OR(Çizelge!I23="S1",Çizelge!I23="S2",Çizelge!I23="S3",Çizelge!I23="E"),E14+1,0)</f>
        <v>5</v>
      </c>
      <c r="G14" s="0" t="n">
        <f aca="false">IF(OR(Çizelge!J23="S1",Çizelge!J23="S2",Çizelge!J23="S3",Çizelge!J23="E"),F14+1,0)</f>
        <v>6</v>
      </c>
      <c r="H14" s="0" t="n">
        <f aca="false">IF(OR(Çizelge!K23="S1",Çizelge!K23="S2",Çizelge!K23="S3",Çizelge!K23="E"),G14+1,0)</f>
        <v>0</v>
      </c>
      <c r="I14" s="0" t="n">
        <f aca="false">IF(OR(Çizelge!L23="S1",Çizelge!L23="S2",Çizelge!L23="S3",Çizelge!L23="E"),H14+1,0)</f>
        <v>1</v>
      </c>
      <c r="J14" s="0" t="n">
        <f aca="false">IF(OR(Çizelge!M23="S1",Çizelge!M23="S2",Çizelge!M23="S3",Çizelge!M23="E"),I14+1,0)</f>
        <v>2</v>
      </c>
      <c r="K14" s="0" t="n">
        <f aca="false">IF(OR(Çizelge!N23="S1",Çizelge!N23="S2",Çizelge!N23="S3",Çizelge!N23="E"),J14+1,0)</f>
        <v>3</v>
      </c>
      <c r="L14" s="0" t="n">
        <f aca="false">IF(OR(Çizelge!O23="S1",Çizelge!O23="S2",Çizelge!O23="S3",Çizelge!O23="E"),K14+1,0)</f>
        <v>4</v>
      </c>
      <c r="M14" s="0" t="n">
        <f aca="false">IF(OR(Çizelge!P23="S1",Çizelge!P23="S2",Çizelge!P23="S3",Çizelge!P23="E"),L14+1,0)</f>
        <v>5</v>
      </c>
      <c r="N14" s="0" t="n">
        <f aca="false">IF(OR(Çizelge!Q23="S1",Çizelge!Q23="S2",Çizelge!Q23="S3",Çizelge!Q23="E"),M14+1,0)</f>
        <v>6</v>
      </c>
      <c r="O14" s="0" t="n">
        <f aca="false">IF(OR(Çizelge!R23="S1",Çizelge!R23="S2",Çizelge!R23="S3",Çizelge!R23="E"),N14+1,0)</f>
        <v>0</v>
      </c>
      <c r="P14" s="0" t="n">
        <f aca="false">IF(OR(Çizelge!S23="S1",Çizelge!S23="S2",Çizelge!S23="S3",Çizelge!S23="E"),O14+1,0)</f>
        <v>1</v>
      </c>
      <c r="Q14" s="0" t="n">
        <f aca="false">IF(OR(Çizelge!T23="S1",Çizelge!T23="S2",Çizelge!T23="S3",Çizelge!T23="E"),P14+1,0)</f>
        <v>2</v>
      </c>
      <c r="R14" s="0" t="n">
        <f aca="false">IF(OR(Çizelge!U23="S1",Çizelge!U23="S2",Çizelge!U23="S3",Çizelge!U23="E"),Q14+1,0)</f>
        <v>3</v>
      </c>
      <c r="S14" s="0" t="n">
        <f aca="false">IF(OR(Çizelge!V23="S1",Çizelge!V23="S2",Çizelge!V23="S3",Çizelge!V23="E"),R14+1,0)</f>
        <v>4</v>
      </c>
      <c r="T14" s="0" t="n">
        <f aca="false">IF(OR(Çizelge!W23="S1",Çizelge!W23="S2",Çizelge!W23="S3",Çizelge!W23="E"),S14+1,0)</f>
        <v>5</v>
      </c>
      <c r="U14" s="0" t="n">
        <f aca="false">IF(OR(Çizelge!X23="S1",Çizelge!X23="S2",Çizelge!X23="S3",Çizelge!X23="E"),T14+1,0)</f>
        <v>6</v>
      </c>
      <c r="V14" s="0" t="n">
        <f aca="false">IF(OR(Çizelge!Y23="S1",Çizelge!Y23="S2",Çizelge!Y23="S3",Çizelge!Y23="E"),U14+1,0)</f>
        <v>0</v>
      </c>
      <c r="W14" s="0" t="n">
        <f aca="false">IF(OR(Çizelge!Z23="S1",Çizelge!Z23="S2",Çizelge!Z23="S3",Çizelge!Z23="E"),V14+1,0)</f>
        <v>1</v>
      </c>
      <c r="X14" s="0" t="n">
        <f aca="false">IF(OR(Çizelge!AA23="S1",Çizelge!AA23="S2",Çizelge!AA23="S3",Çizelge!AA23="E"),W14+1,0)</f>
        <v>2</v>
      </c>
      <c r="Y14" s="0" t="n">
        <f aca="false">IF(OR(Çizelge!AB23="S1",Çizelge!AB23="S2",Çizelge!AB23="S3",Çizelge!AB23="E"),X14+1,0)</f>
        <v>3</v>
      </c>
      <c r="Z14" s="0" t="n">
        <f aca="false">IF(OR(Çizelge!AC23="S1",Çizelge!AC23="S2",Çizelge!AC23="S3",Çizelge!AC23="E"),Y14+1,0)</f>
        <v>0</v>
      </c>
      <c r="AA14" s="0" t="n">
        <f aca="false">IF(OR(Çizelge!AD23="S1",Çizelge!AD23="S2",Çizelge!AD23="S3",Çizelge!AD23="E"),Z14+1,0)</f>
        <v>1</v>
      </c>
      <c r="AB14" s="0" t="n">
        <f aca="false">IF(OR(Çizelge!AE23="S1",Çizelge!AE23="S2",Çizelge!AE23="S3",Çizelge!AE23="E"),AA14+1,0)</f>
        <v>2</v>
      </c>
      <c r="AC14" s="0" t="n">
        <f aca="false">IF(OR(Çizelge!AF23="S1",Çizelge!AF23="S2",Çizelge!AF23="S3",Çizelge!AF23="E"),AB14+1,0)</f>
        <v>0</v>
      </c>
      <c r="AD14" s="0" t="n">
        <f aca="false">IF(OR(Çizelge!AG23="S1",Çizelge!AG23="S2",Çizelge!AG23="S3",Çizelge!AG23="E"),AC14+1,0)</f>
        <v>1</v>
      </c>
      <c r="AE14" s="0" t="n">
        <f aca="false">IF(OR(Çizelge!AH23="S1",Çizelge!AH23="S2",Çizelge!AH23="S3",Çizelge!AH23="E"),AD14+1,0)</f>
        <v>0</v>
      </c>
      <c r="AH14" s="0" t="n">
        <f aca="false">MAX(A14:AE14)</f>
        <v>6</v>
      </c>
      <c r="AJ14" s="0" t="n">
        <f aca="false">IF(Çizelge!P8="","",DAY(Çizelge!P8))</f>
        <v>13</v>
      </c>
      <c r="AK14" s="0" t="n">
        <f aca="false">IF(Çizelge!P8="",0,Çizelge!P35+Çizelge!P36+Çizelge!P37)</f>
        <v>23</v>
      </c>
      <c r="AL14" s="0" t="n">
        <f aca="false">IF(Çizelge!P8="",0,IF(AND(WEEKDAY(Çizelge!P8,2)=7,Ayarlar!$B$10="Hayır"),0,Ayarlar!$B$7+Ayarlar!$B$8+Ayarlar!$B$9))</f>
        <v>23</v>
      </c>
      <c r="AM14" s="0" t="n">
        <f aca="false">IF(Çizelge!P38="",0,Çizelge!P38)</f>
        <v>1</v>
      </c>
      <c r="AR14" s="0" t="str">
        <f aca="false">Çizelge!B23</f>
        <v>Gamze Polat</v>
      </c>
      <c r="AS14" s="0" t="n">
        <f aca="false">Çizelge!AI23</f>
        <v>10</v>
      </c>
      <c r="AT14" s="0" t="n">
        <f aca="false">Çizelge!AJ23</f>
        <v>8</v>
      </c>
      <c r="AU14" s="0" t="n">
        <f aca="false">Çizelge!AK23</f>
        <v>6</v>
      </c>
      <c r="AV14" s="0" t="n">
        <f aca="false">Çizelge!AM23</f>
        <v>1</v>
      </c>
      <c r="AX14" s="0" t="n">
        <f aca="false">IF(Çizelge!D23="S3",1,0)</f>
        <v>0</v>
      </c>
      <c r="AY14" s="0" t="n">
        <f aca="false">IF(Çizelge!E23="S3",AX14+1,0)</f>
        <v>0</v>
      </c>
      <c r="AZ14" s="0" t="n">
        <f aca="false">IF(Çizelge!F23="S3",AY14+1,0)</f>
        <v>0</v>
      </c>
      <c r="BA14" s="0" t="n">
        <f aca="false">IF(Çizelge!G23="S3",AZ14+1,0)</f>
        <v>0</v>
      </c>
      <c r="BB14" s="0" t="n">
        <f aca="false">IF(Çizelge!H23="S3",BA14+1,0)</f>
        <v>0</v>
      </c>
      <c r="BC14" s="0" t="n">
        <f aca="false">IF(Çizelge!I23="S3",BB14+1,0)</f>
        <v>0</v>
      </c>
      <c r="BD14" s="0" t="n">
        <f aca="false">IF(Çizelge!J23="S3",BC14+1,0)</f>
        <v>0</v>
      </c>
      <c r="BE14" s="0" t="n">
        <f aca="false">IF(Çizelge!K23="S3",BD14+1,0)</f>
        <v>0</v>
      </c>
      <c r="BF14" s="0" t="n">
        <f aca="false">IF(Çizelge!L23="S3",BE14+1,0)</f>
        <v>0</v>
      </c>
      <c r="BG14" s="0" t="n">
        <f aca="false">IF(Çizelge!M23="S3",BF14+1,0)</f>
        <v>0</v>
      </c>
      <c r="BH14" s="0" t="n">
        <f aca="false">IF(Çizelge!N23="S3",BG14+1,0)</f>
        <v>0</v>
      </c>
      <c r="BI14" s="0" t="n">
        <f aca="false">IF(Çizelge!O23="S3",BH14+1,0)</f>
        <v>0</v>
      </c>
      <c r="BJ14" s="0" t="n">
        <f aca="false">IF(Çizelge!P23="S3",BI14+1,0)</f>
        <v>0</v>
      </c>
      <c r="BK14" s="0" t="n">
        <f aca="false">IF(Çizelge!Q23="S3",BJ14+1,0)</f>
        <v>1</v>
      </c>
      <c r="BL14" s="0" t="n">
        <f aca="false">IF(Çizelge!R23="S3",BK14+1,0)</f>
        <v>0</v>
      </c>
      <c r="BM14" s="0" t="n">
        <f aca="false">IF(Çizelge!S23="S3",BL14+1,0)</f>
        <v>1</v>
      </c>
      <c r="BN14" s="0" t="n">
        <f aca="false">IF(Çizelge!T23="S3",BM14+1,0)</f>
        <v>2</v>
      </c>
      <c r="BO14" s="0" t="n">
        <f aca="false">IF(Çizelge!U23="S3",BN14+1,0)</f>
        <v>3</v>
      </c>
      <c r="BP14" s="0" t="n">
        <f aca="false">IF(Çizelge!V23="S3",BO14+1,0)</f>
        <v>4</v>
      </c>
      <c r="BQ14" s="0" t="n">
        <f aca="false">IF(Çizelge!W23="S3",BP14+1,0)</f>
        <v>5</v>
      </c>
      <c r="BR14" s="0" t="n">
        <f aca="false">IF(Çizelge!X23="S3",BQ14+1,0)</f>
        <v>0</v>
      </c>
      <c r="BS14" s="0" t="n">
        <f aca="false">IF(Çizelge!Y23="S3",BR14+1,0)</f>
        <v>0</v>
      </c>
      <c r="BT14" s="0" t="n">
        <f aca="false">IF(Çizelge!Z23="S3",BS14+1,0)</f>
        <v>0</v>
      </c>
      <c r="BU14" s="0" t="n">
        <f aca="false">IF(Çizelge!AA23="S3",BT14+1,0)</f>
        <v>0</v>
      </c>
      <c r="BV14" s="0" t="n">
        <f aca="false">IF(Çizelge!AB23="S3",BU14+1,0)</f>
        <v>0</v>
      </c>
      <c r="BW14" s="0" t="n">
        <f aca="false">IF(Çizelge!AC23="S3",BV14+1,0)</f>
        <v>0</v>
      </c>
      <c r="BX14" s="0" t="n">
        <f aca="false">IF(Çizelge!AD23="S3",BW14+1,0)</f>
        <v>0</v>
      </c>
      <c r="BY14" s="0" t="n">
        <f aca="false">IF(Çizelge!AE23="S3",BX14+1,0)</f>
        <v>0</v>
      </c>
      <c r="BZ14" s="0" t="n">
        <f aca="false">IF(Çizelge!AF23="S3",BY14+1,0)</f>
        <v>0</v>
      </c>
      <c r="CA14" s="0" t="n">
        <f aca="false">IF(Çizelge!AG23="S3",BZ14+1,0)</f>
        <v>0</v>
      </c>
      <c r="CB14" s="0" t="n">
        <f aca="false">IF(Çizelge!AH23="S3",CA14+1,0)</f>
        <v>0</v>
      </c>
      <c r="CD14" s="0" t="n">
        <f aca="false">MAX(AX14:CB14)</f>
        <v>5</v>
      </c>
      <c r="CF14" s="0" t="n">
        <f aca="false">CF13+((Çizelge!$AP23&lt;&gt;"")*1)</f>
        <v>2</v>
      </c>
      <c r="CG14" s="0" t="n">
        <f aca="false">CG13+((Hesap!AM14&gt;0)*1)</f>
        <v>8</v>
      </c>
      <c r="CH14" s="0" t="str">
        <f aca="false">IF(Çizelge!P8="","",TEXT(Çizelge!P8,"dd.mm"))</f>
        <v>13.11</v>
      </c>
      <c r="CI14" s="0" t="n">
        <f aca="false">IF(Çizelge!P8="",0,MAX(0,Ayarlar!$B$7-Çizelge!P35))</f>
        <v>0</v>
      </c>
      <c r="CJ14" s="0" t="n">
        <f aca="false">IF(Çizelge!P8="",0,MAX(0,Ayarlar!$B$8-Çizelge!P36))</f>
        <v>1</v>
      </c>
      <c r="CK14" s="0" t="n">
        <f aca="false">IF(Çizelge!P8="",0,MAX(0,Ayarlar!$B$9-Çizelge!P37))</f>
        <v>0</v>
      </c>
    </row>
    <row r="15" customFormat="false" ht="15" hidden="false" customHeight="false" outlineLevel="0" collapsed="false">
      <c r="A15" s="0" t="n">
        <f aca="false">IF(OR(Çizelge!D24="S1",Çizelge!D24="S2",Çizelge!D24="S3",Çizelge!D24="E"),1,0)</f>
        <v>0</v>
      </c>
      <c r="B15" s="0" t="n">
        <f aca="false">IF(OR(Çizelge!E24="S1",Çizelge!E24="S2",Çizelge!E24="S3",Çizelge!E24="E"),A15+1,0)</f>
        <v>1</v>
      </c>
      <c r="C15" s="0" t="n">
        <f aca="false">IF(OR(Çizelge!F24="S1",Çizelge!F24="S2",Çizelge!F24="S3",Çizelge!F24="E"),B15+1,0)</f>
        <v>2</v>
      </c>
      <c r="D15" s="0" t="n">
        <f aca="false">IF(OR(Çizelge!G24="S1",Çizelge!G24="S2",Çizelge!G24="S3",Çizelge!G24="E"),C15+1,0)</f>
        <v>3</v>
      </c>
      <c r="E15" s="0" t="n">
        <f aca="false">IF(OR(Çizelge!H24="S1",Çizelge!H24="S2",Çizelge!H24="S3",Çizelge!H24="E"),D15+1,0)</f>
        <v>4</v>
      </c>
      <c r="F15" s="0" t="n">
        <f aca="false">IF(OR(Çizelge!I24="S1",Çizelge!I24="S2",Çizelge!I24="S3",Çizelge!I24="E"),E15+1,0)</f>
        <v>5</v>
      </c>
      <c r="G15" s="0" t="n">
        <f aca="false">IF(OR(Çizelge!J24="S1",Çizelge!J24="S2",Çizelge!J24="S3",Çizelge!J24="E"),F15+1,0)</f>
        <v>6</v>
      </c>
      <c r="H15" s="0" t="n">
        <f aca="false">IF(OR(Çizelge!K24="S1",Çizelge!K24="S2",Çizelge!K24="S3",Çizelge!K24="E"),G15+1,0)</f>
        <v>0</v>
      </c>
      <c r="I15" s="0" t="n">
        <f aca="false">IF(OR(Çizelge!L24="S1",Çizelge!L24="S2",Çizelge!L24="S3",Çizelge!L24="E"),H15+1,0)</f>
        <v>1</v>
      </c>
      <c r="J15" s="0" t="n">
        <f aca="false">IF(OR(Çizelge!M24="S1",Çizelge!M24="S2",Çizelge!M24="S3",Çizelge!M24="E"),I15+1,0)</f>
        <v>2</v>
      </c>
      <c r="K15" s="0" t="n">
        <f aca="false">IF(OR(Çizelge!N24="S1",Çizelge!N24="S2",Çizelge!N24="S3",Çizelge!N24="E"),J15+1,0)</f>
        <v>3</v>
      </c>
      <c r="L15" s="0" t="n">
        <f aca="false">IF(OR(Çizelge!O24="S1",Çizelge!O24="S2",Çizelge!O24="S3",Çizelge!O24="E"),K15+1,0)</f>
        <v>4</v>
      </c>
      <c r="M15" s="0" t="n">
        <f aca="false">IF(OR(Çizelge!P24="S1",Çizelge!P24="S2",Çizelge!P24="S3",Çizelge!P24="E"),L15+1,0)</f>
        <v>5</v>
      </c>
      <c r="N15" s="0" t="n">
        <f aca="false">IF(OR(Çizelge!Q24="S1",Çizelge!Q24="S2",Çizelge!Q24="S3",Çizelge!Q24="E"),M15+1,0)</f>
        <v>6</v>
      </c>
      <c r="O15" s="0" t="n">
        <f aca="false">IF(OR(Çizelge!R24="S1",Çizelge!R24="S2",Çizelge!R24="S3",Çizelge!R24="E"),N15+1,0)</f>
        <v>0</v>
      </c>
      <c r="P15" s="0" t="n">
        <f aca="false">IF(OR(Çizelge!S24="S1",Çizelge!S24="S2",Çizelge!S24="S3",Çizelge!S24="E"),O15+1,0)</f>
        <v>1</v>
      </c>
      <c r="Q15" s="0" t="n">
        <f aca="false">IF(OR(Çizelge!T24="S1",Çizelge!T24="S2",Çizelge!T24="S3",Çizelge!T24="E"),P15+1,0)</f>
        <v>2</v>
      </c>
      <c r="R15" s="0" t="n">
        <f aca="false">IF(OR(Çizelge!U24="S1",Çizelge!U24="S2",Çizelge!U24="S3",Çizelge!U24="E"),Q15+1,0)</f>
        <v>3</v>
      </c>
      <c r="S15" s="0" t="n">
        <f aca="false">IF(OR(Çizelge!V24="S1",Çizelge!V24="S2",Çizelge!V24="S3",Çizelge!V24="E"),R15+1,0)</f>
        <v>4</v>
      </c>
      <c r="T15" s="0" t="n">
        <f aca="false">IF(OR(Çizelge!W24="S1",Çizelge!W24="S2",Çizelge!W24="S3",Çizelge!W24="E"),S15+1,0)</f>
        <v>5</v>
      </c>
      <c r="U15" s="0" t="n">
        <f aca="false">IF(OR(Çizelge!X24="S1",Çizelge!X24="S2",Çizelge!X24="S3",Çizelge!X24="E"),T15+1,0)</f>
        <v>6</v>
      </c>
      <c r="V15" s="0" t="n">
        <f aca="false">IF(OR(Çizelge!Y24="S1",Çizelge!Y24="S2",Çizelge!Y24="S3",Çizelge!Y24="E"),U15+1,0)</f>
        <v>0</v>
      </c>
      <c r="W15" s="0" t="n">
        <f aca="false">IF(OR(Çizelge!Z24="S1",Çizelge!Z24="S2",Çizelge!Z24="S3",Çizelge!Z24="E"),V15+1,0)</f>
        <v>1</v>
      </c>
      <c r="X15" s="0" t="n">
        <f aca="false">IF(OR(Çizelge!AA24="S1",Çizelge!AA24="S2",Çizelge!AA24="S3",Çizelge!AA24="E"),W15+1,0)</f>
        <v>2</v>
      </c>
      <c r="Y15" s="0" t="n">
        <f aca="false">IF(OR(Çizelge!AB24="S1",Çizelge!AB24="S2",Çizelge!AB24="S3",Çizelge!AB24="E"),X15+1,0)</f>
        <v>3</v>
      </c>
      <c r="Z15" s="0" t="n">
        <f aca="false">IF(OR(Çizelge!AC24="S1",Çizelge!AC24="S2",Çizelge!AC24="S3",Çizelge!AC24="E"),Y15+1,0)</f>
        <v>0</v>
      </c>
      <c r="AA15" s="0" t="n">
        <f aca="false">IF(OR(Çizelge!AD24="S1",Çizelge!AD24="S2",Çizelge!AD24="S3",Çizelge!AD24="E"),Z15+1,0)</f>
        <v>1</v>
      </c>
      <c r="AB15" s="0" t="n">
        <f aca="false">IF(OR(Çizelge!AE24="S1",Çizelge!AE24="S2",Çizelge!AE24="S3",Çizelge!AE24="E"),AA15+1,0)</f>
        <v>2</v>
      </c>
      <c r="AC15" s="0" t="n">
        <f aca="false">IF(OR(Çizelge!AF24="S1",Çizelge!AF24="S2",Çizelge!AF24="S3",Çizelge!AF24="E"),AB15+1,0)</f>
        <v>0</v>
      </c>
      <c r="AD15" s="0" t="n">
        <f aca="false">IF(OR(Çizelge!AG24="S1",Çizelge!AG24="S2",Çizelge!AG24="S3",Çizelge!AG24="E"),AC15+1,0)</f>
        <v>1</v>
      </c>
      <c r="AE15" s="0" t="n">
        <f aca="false">IF(OR(Çizelge!AH24="S1",Çizelge!AH24="S2",Çizelge!AH24="S3",Çizelge!AH24="E"),AD15+1,0)</f>
        <v>0</v>
      </c>
      <c r="AH15" s="0" t="n">
        <f aca="false">MAX(A15:AE15)</f>
        <v>6</v>
      </c>
      <c r="AJ15" s="0" t="n">
        <f aca="false">IF(Çizelge!Q8="","",DAY(Çizelge!Q8))</f>
        <v>14</v>
      </c>
      <c r="AK15" s="0" t="n">
        <f aca="false">IF(Çizelge!Q8="",0,Çizelge!Q35+Çizelge!Q36+Çizelge!Q37)</f>
        <v>24</v>
      </c>
      <c r="AL15" s="0" t="n">
        <f aca="false">IF(Çizelge!Q8="",0,IF(AND(WEEKDAY(Çizelge!Q8,2)=7,Ayarlar!$B$10="Hayır"),0,Ayarlar!$B$7+Ayarlar!$B$8+Ayarlar!$B$9))</f>
        <v>23</v>
      </c>
      <c r="AM15" s="0" t="n">
        <f aca="false">IF(Çizelge!Q38="",0,Çizelge!Q38)</f>
        <v>1</v>
      </c>
      <c r="AR15" s="0" t="str">
        <f aca="false">Çizelge!B24</f>
        <v>Serkan Acar</v>
      </c>
      <c r="AS15" s="0" t="n">
        <f aca="false">Çizelge!AI24</f>
        <v>6</v>
      </c>
      <c r="AT15" s="0" t="n">
        <f aca="false">Çizelge!AJ24</f>
        <v>10</v>
      </c>
      <c r="AU15" s="0" t="n">
        <f aca="false">Çizelge!AK24</f>
        <v>8</v>
      </c>
      <c r="AV15" s="0" t="n">
        <f aca="false">Çizelge!AM24</f>
        <v>1</v>
      </c>
      <c r="AX15" s="0" t="n">
        <f aca="false">IF(Çizelge!D24="S3",1,0)</f>
        <v>0</v>
      </c>
      <c r="AY15" s="0" t="n">
        <f aca="false">IF(Çizelge!E24="S3",AX15+1,0)</f>
        <v>0</v>
      </c>
      <c r="AZ15" s="0" t="n">
        <f aca="false">IF(Çizelge!F24="S3",AY15+1,0)</f>
        <v>0</v>
      </c>
      <c r="BA15" s="0" t="n">
        <f aca="false">IF(Çizelge!G24="S3",AZ15+1,0)</f>
        <v>0</v>
      </c>
      <c r="BB15" s="0" t="n">
        <f aca="false">IF(Çizelge!H24="S3",BA15+1,0)</f>
        <v>0</v>
      </c>
      <c r="BC15" s="0" t="n">
        <f aca="false">IF(Çizelge!I24="S3",BB15+1,0)</f>
        <v>0</v>
      </c>
      <c r="BD15" s="0" t="n">
        <f aca="false">IF(Çizelge!J24="S3",BC15+1,0)</f>
        <v>1</v>
      </c>
      <c r="BE15" s="0" t="n">
        <f aca="false">IF(Çizelge!K24="S3",BD15+1,0)</f>
        <v>0</v>
      </c>
      <c r="BF15" s="0" t="n">
        <f aca="false">IF(Çizelge!L24="S3",BE15+1,0)</f>
        <v>1</v>
      </c>
      <c r="BG15" s="0" t="n">
        <f aca="false">IF(Çizelge!M24="S3",BF15+1,0)</f>
        <v>2</v>
      </c>
      <c r="BH15" s="0" t="n">
        <f aca="false">IF(Çizelge!N24="S3",BG15+1,0)</f>
        <v>3</v>
      </c>
      <c r="BI15" s="0" t="n">
        <f aca="false">IF(Çizelge!O24="S3",BH15+1,0)</f>
        <v>4</v>
      </c>
      <c r="BJ15" s="0" t="n">
        <f aca="false">IF(Çizelge!P24="S3",BI15+1,0)</f>
        <v>5</v>
      </c>
      <c r="BK15" s="0" t="n">
        <f aca="false">IF(Çizelge!Q24="S3",BJ15+1,0)</f>
        <v>0</v>
      </c>
      <c r="BL15" s="0" t="n">
        <f aca="false">IF(Çizelge!R24="S3",BK15+1,0)</f>
        <v>0</v>
      </c>
      <c r="BM15" s="0" t="n">
        <f aca="false">IF(Çizelge!S24="S3",BL15+1,0)</f>
        <v>0</v>
      </c>
      <c r="BN15" s="0" t="n">
        <f aca="false">IF(Çizelge!T24="S3",BM15+1,0)</f>
        <v>0</v>
      </c>
      <c r="BO15" s="0" t="n">
        <f aca="false">IF(Çizelge!U24="S3",BN15+1,0)</f>
        <v>0</v>
      </c>
      <c r="BP15" s="0" t="n">
        <f aca="false">IF(Çizelge!V24="S3",BO15+1,0)</f>
        <v>0</v>
      </c>
      <c r="BQ15" s="0" t="n">
        <f aca="false">IF(Çizelge!W24="S3",BP15+1,0)</f>
        <v>0</v>
      </c>
      <c r="BR15" s="0" t="n">
        <f aca="false">IF(Çizelge!X24="S3",BQ15+1,0)</f>
        <v>0</v>
      </c>
      <c r="BS15" s="0" t="n">
        <f aca="false">IF(Çizelge!Y24="S3",BR15+1,0)</f>
        <v>0</v>
      </c>
      <c r="BT15" s="0" t="n">
        <f aca="false">IF(Çizelge!Z24="S3",BS15+1,0)</f>
        <v>0</v>
      </c>
      <c r="BU15" s="0" t="n">
        <f aca="false">IF(Çizelge!AA24="S3",BT15+1,0)</f>
        <v>0</v>
      </c>
      <c r="BV15" s="0" t="n">
        <f aca="false">IF(Çizelge!AB24="S3",BU15+1,0)</f>
        <v>0</v>
      </c>
      <c r="BW15" s="0" t="n">
        <f aca="false">IF(Çizelge!AC24="S3",BV15+1,0)</f>
        <v>0</v>
      </c>
      <c r="BX15" s="0" t="n">
        <f aca="false">IF(Çizelge!AD24="S3",BW15+1,0)</f>
        <v>0</v>
      </c>
      <c r="BY15" s="0" t="n">
        <f aca="false">IF(Çizelge!AE24="S3",BX15+1,0)</f>
        <v>1</v>
      </c>
      <c r="BZ15" s="0" t="n">
        <f aca="false">IF(Çizelge!AF24="S3",BY15+1,0)</f>
        <v>0</v>
      </c>
      <c r="CA15" s="0" t="n">
        <f aca="false">IF(Çizelge!AG24="S3",BZ15+1,0)</f>
        <v>1</v>
      </c>
      <c r="CB15" s="0" t="n">
        <f aca="false">IF(Çizelge!AH24="S3",CA15+1,0)</f>
        <v>0</v>
      </c>
      <c r="CD15" s="0" t="n">
        <f aca="false">MAX(AX15:CB15)</f>
        <v>5</v>
      </c>
      <c r="CF15" s="0" t="n">
        <f aca="false">CF14+((Çizelge!$AP24&lt;&gt;"")*1)</f>
        <v>2</v>
      </c>
      <c r="CG15" s="0" t="n">
        <f aca="false">CG14+((Hesap!AM15&gt;0)*1)</f>
        <v>9</v>
      </c>
      <c r="CH15" s="0" t="str">
        <f aca="false">IF(Çizelge!Q8="","",TEXT(Çizelge!Q8,"dd.mm"))</f>
        <v>14.11</v>
      </c>
      <c r="CI15" s="0" t="n">
        <f aca="false">IF(Çizelge!Q8="",0,MAX(0,Ayarlar!$B$7-Çizelge!Q35))</f>
        <v>0</v>
      </c>
      <c r="CJ15" s="0" t="n">
        <f aca="false">IF(Çizelge!Q8="",0,MAX(0,Ayarlar!$B$8-Çizelge!Q36))</f>
        <v>1</v>
      </c>
      <c r="CK15" s="0" t="n">
        <f aca="false">IF(Çizelge!Q8="",0,MAX(0,Ayarlar!$B$9-Çizelge!Q37))</f>
        <v>0</v>
      </c>
    </row>
    <row r="16" customFormat="false" ht="15" hidden="false" customHeight="false" outlineLevel="0" collapsed="false">
      <c r="A16" s="0" t="n">
        <f aca="false">IF(OR(Çizelge!D25="S1",Çizelge!D25="S2",Çizelge!D25="S3",Çizelge!D25="E"),1,0)</f>
        <v>0</v>
      </c>
      <c r="B16" s="0" t="n">
        <f aca="false">IF(OR(Çizelge!E25="S1",Çizelge!E25="S2",Çizelge!E25="S3",Çizelge!E25="E"),A16+1,0)</f>
        <v>1</v>
      </c>
      <c r="C16" s="0" t="n">
        <f aca="false">IF(OR(Çizelge!F25="S1",Çizelge!F25="S2",Çizelge!F25="S3",Çizelge!F25="E"),B16+1,0)</f>
        <v>2</v>
      </c>
      <c r="D16" s="0" t="n">
        <f aca="false">IF(OR(Çizelge!G25="S1",Çizelge!G25="S2",Çizelge!G25="S3",Çizelge!G25="E"),C16+1,0)</f>
        <v>3</v>
      </c>
      <c r="E16" s="0" t="n">
        <f aca="false">IF(OR(Çizelge!H25="S1",Çizelge!H25="S2",Çizelge!H25="S3",Çizelge!H25="E"),D16+1,0)</f>
        <v>4</v>
      </c>
      <c r="F16" s="0" t="n">
        <f aca="false">IF(OR(Çizelge!I25="S1",Çizelge!I25="S2",Çizelge!I25="S3",Çizelge!I25="E"),E16+1,0)</f>
        <v>5</v>
      </c>
      <c r="G16" s="0" t="n">
        <f aca="false">IF(OR(Çizelge!J25="S1",Çizelge!J25="S2",Çizelge!J25="S3",Çizelge!J25="E"),F16+1,0)</f>
        <v>6</v>
      </c>
      <c r="H16" s="0" t="n">
        <f aca="false">IF(OR(Çizelge!K25="S1",Çizelge!K25="S2",Çizelge!K25="S3",Çizelge!K25="E"),G16+1,0)</f>
        <v>0</v>
      </c>
      <c r="I16" s="0" t="n">
        <f aca="false">IF(OR(Çizelge!L25="S1",Çizelge!L25="S2",Çizelge!L25="S3",Çizelge!L25="E"),H16+1,0)</f>
        <v>1</v>
      </c>
      <c r="J16" s="0" t="n">
        <f aca="false">IF(OR(Çizelge!M25="S1",Çizelge!M25="S2",Çizelge!M25="S3",Çizelge!M25="E"),I16+1,0)</f>
        <v>2</v>
      </c>
      <c r="K16" s="0" t="n">
        <f aca="false">IF(OR(Çizelge!N25="S1",Çizelge!N25="S2",Çizelge!N25="S3",Çizelge!N25="E"),J16+1,0)</f>
        <v>3</v>
      </c>
      <c r="L16" s="0" t="n">
        <f aca="false">IF(OR(Çizelge!O25="S1",Çizelge!O25="S2",Çizelge!O25="S3",Çizelge!O25="E"),K16+1,0)</f>
        <v>4</v>
      </c>
      <c r="M16" s="0" t="n">
        <f aca="false">IF(OR(Çizelge!P25="S1",Çizelge!P25="S2",Çizelge!P25="S3",Çizelge!P25="E"),L16+1,0)</f>
        <v>5</v>
      </c>
      <c r="N16" s="0" t="n">
        <f aca="false">IF(OR(Çizelge!Q25="S1",Çizelge!Q25="S2",Çizelge!Q25="S3",Çizelge!Q25="E"),M16+1,0)</f>
        <v>6</v>
      </c>
      <c r="O16" s="0" t="n">
        <f aca="false">IF(OR(Çizelge!R25="S1",Çizelge!R25="S2",Çizelge!R25="S3",Çizelge!R25="E"),N16+1,0)</f>
        <v>0</v>
      </c>
      <c r="P16" s="0" t="n">
        <f aca="false">IF(OR(Çizelge!S25="S1",Çizelge!S25="S2",Çizelge!S25="S3",Çizelge!S25="E"),O16+1,0)</f>
        <v>1</v>
      </c>
      <c r="Q16" s="0" t="n">
        <f aca="false">IF(OR(Çizelge!T25="S1",Çizelge!T25="S2",Çizelge!T25="S3",Çizelge!T25="E"),P16+1,0)</f>
        <v>2</v>
      </c>
      <c r="R16" s="0" t="n">
        <f aca="false">IF(OR(Çizelge!U25="S1",Çizelge!U25="S2",Çizelge!U25="S3",Çizelge!U25="E"),Q16+1,0)</f>
        <v>3</v>
      </c>
      <c r="S16" s="0" t="n">
        <f aca="false">IF(OR(Çizelge!V25="S1",Çizelge!V25="S2",Çizelge!V25="S3",Çizelge!V25="E"),R16+1,0)</f>
        <v>4</v>
      </c>
      <c r="T16" s="0" t="n">
        <f aca="false">IF(OR(Çizelge!W25="S1",Çizelge!W25="S2",Çizelge!W25="S3",Çizelge!W25="E"),S16+1,0)</f>
        <v>5</v>
      </c>
      <c r="U16" s="0" t="n">
        <f aca="false">IF(OR(Çizelge!X25="S1",Çizelge!X25="S2",Çizelge!X25="S3",Çizelge!X25="E"),T16+1,0)</f>
        <v>6</v>
      </c>
      <c r="V16" s="0" t="n">
        <f aca="false">IF(OR(Çizelge!Y25="S1",Çizelge!Y25="S2",Çizelge!Y25="S3",Çizelge!Y25="E"),U16+1,0)</f>
        <v>0</v>
      </c>
      <c r="W16" s="0" t="n">
        <f aca="false">IF(OR(Çizelge!Z25="S1",Çizelge!Z25="S2",Çizelge!Z25="S3",Çizelge!Z25="E"),V16+1,0)</f>
        <v>1</v>
      </c>
      <c r="X16" s="0" t="n">
        <f aca="false">IF(OR(Çizelge!AA25="S1",Çizelge!AA25="S2",Çizelge!AA25="S3",Çizelge!AA25="E"),W16+1,0)</f>
        <v>2</v>
      </c>
      <c r="Y16" s="0" t="n">
        <f aca="false">IF(OR(Çizelge!AB25="S1",Çizelge!AB25="S2",Çizelge!AB25="S3",Çizelge!AB25="E"),X16+1,0)</f>
        <v>3</v>
      </c>
      <c r="Z16" s="0" t="n">
        <f aca="false">IF(OR(Çizelge!AC25="S1",Çizelge!AC25="S2",Çizelge!AC25="S3",Çizelge!AC25="E"),Y16+1,0)</f>
        <v>4</v>
      </c>
      <c r="AA16" s="0" t="n">
        <f aca="false">IF(OR(Çizelge!AD25="S1",Çizelge!AD25="S2",Çizelge!AD25="S3",Çizelge!AD25="E"),Z16+1,0)</f>
        <v>5</v>
      </c>
      <c r="AB16" s="0" t="n">
        <f aca="false">IF(OR(Çizelge!AE25="S1",Çizelge!AE25="S2",Çizelge!AE25="S3",Çizelge!AE25="E"),AA16+1,0)</f>
        <v>6</v>
      </c>
      <c r="AC16" s="0" t="n">
        <f aca="false">IF(OR(Çizelge!AF25="S1",Çizelge!AF25="S2",Çizelge!AF25="S3",Çizelge!AF25="E"),AB16+1,0)</f>
        <v>0</v>
      </c>
      <c r="AD16" s="0" t="n">
        <f aca="false">IF(OR(Çizelge!AG25="S1",Çizelge!AG25="S2",Çizelge!AG25="S3",Çizelge!AG25="E"),AC16+1,0)</f>
        <v>1</v>
      </c>
      <c r="AE16" s="0" t="n">
        <f aca="false">IF(OR(Çizelge!AH25="S1",Çizelge!AH25="S2",Çizelge!AH25="S3",Çizelge!AH25="E"),AD16+1,0)</f>
        <v>0</v>
      </c>
      <c r="AH16" s="0" t="n">
        <f aca="false">MAX(A16:AE16)</f>
        <v>6</v>
      </c>
      <c r="AJ16" s="0" t="n">
        <f aca="false">IF(Çizelge!R8="","",DAY(Çizelge!R8))</f>
        <v>15</v>
      </c>
      <c r="AK16" s="0" t="n">
        <f aca="false">IF(Çizelge!R8="",0,Çizelge!R35+Çizelge!R36+Çizelge!R37)</f>
        <v>1</v>
      </c>
      <c r="AL16" s="0" t="n">
        <f aca="false">IF(Çizelge!R8="",0,IF(AND(WEEKDAY(Çizelge!R8,2)=7,Ayarlar!$B$10="Hayır"),0,Ayarlar!$B$7+Ayarlar!$B$8+Ayarlar!$B$9))</f>
        <v>0</v>
      </c>
      <c r="AM16" s="0" t="n">
        <f aca="false">IF(Çizelge!R38="",0,Çizelge!R38)</f>
        <v>0</v>
      </c>
      <c r="AR16" s="0" t="str">
        <f aca="false">Çizelge!B25</f>
        <v>Büşra Erdem</v>
      </c>
      <c r="AS16" s="0" t="n">
        <f aca="false">Çizelge!AI25</f>
        <v>8</v>
      </c>
      <c r="AT16" s="0" t="n">
        <f aca="false">Çizelge!AJ25</f>
        <v>6</v>
      </c>
      <c r="AU16" s="0" t="n">
        <f aca="false">Çizelge!AK25</f>
        <v>11</v>
      </c>
      <c r="AV16" s="0" t="n">
        <f aca="false">Çizelge!AM25</f>
        <v>0</v>
      </c>
      <c r="AX16" s="0" t="n">
        <f aca="false">IF(Çizelge!D25="S3",1,0)</f>
        <v>0</v>
      </c>
      <c r="AY16" s="0" t="n">
        <f aca="false">IF(Çizelge!E25="S3",AX16+1,0)</f>
        <v>1</v>
      </c>
      <c r="AZ16" s="0" t="n">
        <f aca="false">IF(Çizelge!F25="S3",AY16+1,0)</f>
        <v>2</v>
      </c>
      <c r="BA16" s="0" t="n">
        <f aca="false">IF(Çizelge!G25="S3",AZ16+1,0)</f>
        <v>3</v>
      </c>
      <c r="BB16" s="0" t="n">
        <f aca="false">IF(Çizelge!H25="S3",BA16+1,0)</f>
        <v>4</v>
      </c>
      <c r="BC16" s="0" t="n">
        <f aca="false">IF(Çizelge!I25="S3",BB16+1,0)</f>
        <v>5</v>
      </c>
      <c r="BD16" s="0" t="n">
        <f aca="false">IF(Çizelge!J25="S3",BC16+1,0)</f>
        <v>0</v>
      </c>
      <c r="BE16" s="0" t="n">
        <f aca="false">IF(Çizelge!K25="S3",BD16+1,0)</f>
        <v>0</v>
      </c>
      <c r="BF16" s="0" t="n">
        <f aca="false">IF(Çizelge!L25="S3",BE16+1,0)</f>
        <v>0</v>
      </c>
      <c r="BG16" s="0" t="n">
        <f aca="false">IF(Çizelge!M25="S3",BF16+1,0)</f>
        <v>0</v>
      </c>
      <c r="BH16" s="0" t="n">
        <f aca="false">IF(Çizelge!N25="S3",BG16+1,0)</f>
        <v>0</v>
      </c>
      <c r="BI16" s="0" t="n">
        <f aca="false">IF(Çizelge!O25="S3",BH16+1,0)</f>
        <v>0</v>
      </c>
      <c r="BJ16" s="0" t="n">
        <f aca="false">IF(Çizelge!P25="S3",BI16+1,0)</f>
        <v>0</v>
      </c>
      <c r="BK16" s="0" t="n">
        <f aca="false">IF(Çizelge!Q25="S3",BJ16+1,0)</f>
        <v>0</v>
      </c>
      <c r="BL16" s="0" t="n">
        <f aca="false">IF(Çizelge!R25="S3",BK16+1,0)</f>
        <v>0</v>
      </c>
      <c r="BM16" s="0" t="n">
        <f aca="false">IF(Çizelge!S25="S3",BL16+1,0)</f>
        <v>0</v>
      </c>
      <c r="BN16" s="0" t="n">
        <f aca="false">IF(Çizelge!T25="S3",BM16+1,0)</f>
        <v>0</v>
      </c>
      <c r="BO16" s="0" t="n">
        <f aca="false">IF(Çizelge!U25="S3",BN16+1,0)</f>
        <v>0</v>
      </c>
      <c r="BP16" s="0" t="n">
        <f aca="false">IF(Çizelge!V25="S3",BO16+1,0)</f>
        <v>0</v>
      </c>
      <c r="BQ16" s="0" t="n">
        <f aca="false">IF(Çizelge!W25="S3",BP16+1,0)</f>
        <v>0</v>
      </c>
      <c r="BR16" s="0" t="n">
        <f aca="false">IF(Çizelge!X25="S3",BQ16+1,0)</f>
        <v>1</v>
      </c>
      <c r="BS16" s="0" t="n">
        <f aca="false">IF(Çizelge!Y25="S3",BR16+1,0)</f>
        <v>0</v>
      </c>
      <c r="BT16" s="0" t="n">
        <f aca="false">IF(Çizelge!Z25="S3",BS16+1,0)</f>
        <v>1</v>
      </c>
      <c r="BU16" s="0" t="n">
        <f aca="false">IF(Çizelge!AA25="S3",BT16+1,0)</f>
        <v>2</v>
      </c>
      <c r="BV16" s="0" t="n">
        <f aca="false">IF(Çizelge!AB25="S3",BU16+1,0)</f>
        <v>3</v>
      </c>
      <c r="BW16" s="0" t="n">
        <f aca="false">IF(Çizelge!AC25="S3",BV16+1,0)</f>
        <v>4</v>
      </c>
      <c r="BX16" s="0" t="n">
        <f aca="false">IF(Çizelge!AD25="S3",BW16+1,0)</f>
        <v>5</v>
      </c>
      <c r="BY16" s="0" t="n">
        <f aca="false">IF(Çizelge!AE25="S3",BX16+1,0)</f>
        <v>0</v>
      </c>
      <c r="BZ16" s="0" t="n">
        <f aca="false">IF(Çizelge!AF25="S3",BY16+1,0)</f>
        <v>0</v>
      </c>
      <c r="CA16" s="0" t="n">
        <f aca="false">IF(Çizelge!AG25="S3",BZ16+1,0)</f>
        <v>0</v>
      </c>
      <c r="CB16" s="0" t="n">
        <f aca="false">IF(Çizelge!AH25="S3",CA16+1,0)</f>
        <v>0</v>
      </c>
      <c r="CD16" s="0" t="n">
        <f aca="false">MAX(AX16:CB16)</f>
        <v>5</v>
      </c>
      <c r="CF16" s="0" t="n">
        <f aca="false">CF15+((Çizelge!$AP25&lt;&gt;"")*1)</f>
        <v>2</v>
      </c>
      <c r="CG16" s="0" t="n">
        <f aca="false">CG15+((Hesap!AM16&gt;0)*1)</f>
        <v>9</v>
      </c>
      <c r="CH16" s="0" t="str">
        <f aca="false">IF(Çizelge!R8="","",TEXT(Çizelge!R8,"dd.mm"))</f>
        <v>15.11</v>
      </c>
      <c r="CI16" s="0" t="n">
        <f aca="false">IF(Çizelge!R8="",0,MAX(0,Ayarlar!$B$7-Çizelge!R35))</f>
        <v>7</v>
      </c>
      <c r="CJ16" s="0" t="n">
        <f aca="false">IF(Çizelge!R8="",0,MAX(0,Ayarlar!$B$8-Çizelge!R36))</f>
        <v>8</v>
      </c>
      <c r="CK16" s="0" t="n">
        <f aca="false">IF(Çizelge!R8="",0,MAX(0,Ayarlar!$B$9-Çizelge!R37))</f>
        <v>7</v>
      </c>
    </row>
    <row r="17" customFormat="false" ht="15" hidden="false" customHeight="false" outlineLevel="0" collapsed="false">
      <c r="A17" s="0" t="n">
        <f aca="false">IF(OR(Çizelge!D26="S1",Çizelge!D26="S2",Çizelge!D26="S3",Çizelge!D26="E"),1,0)</f>
        <v>0</v>
      </c>
      <c r="B17" s="0" t="n">
        <f aca="false">IF(OR(Çizelge!E26="S1",Çizelge!E26="S2",Çizelge!E26="S3",Çizelge!E26="E"),A17+1,0)</f>
        <v>1</v>
      </c>
      <c r="C17" s="0" t="n">
        <f aca="false">IF(OR(Çizelge!F26="S1",Çizelge!F26="S2",Çizelge!F26="S3",Çizelge!F26="E"),B17+1,0)</f>
        <v>2</v>
      </c>
      <c r="D17" s="0" t="n">
        <f aca="false">IF(OR(Çizelge!G26="S1",Çizelge!G26="S2",Çizelge!G26="S3",Çizelge!G26="E"),C17+1,0)</f>
        <v>0</v>
      </c>
      <c r="E17" s="0" t="n">
        <f aca="false">IF(OR(Çizelge!H26="S1",Çizelge!H26="S2",Çizelge!H26="S3",Çizelge!H26="E"),D17+1,0)</f>
        <v>0</v>
      </c>
      <c r="F17" s="0" t="n">
        <f aca="false">IF(OR(Çizelge!I26="S1",Çizelge!I26="S2",Çizelge!I26="S3",Çizelge!I26="E"),E17+1,0)</f>
        <v>1</v>
      </c>
      <c r="G17" s="0" t="n">
        <f aca="false">IF(OR(Çizelge!J26="S1",Çizelge!J26="S2",Çizelge!J26="S3",Çizelge!J26="E"),F17+1,0)</f>
        <v>2</v>
      </c>
      <c r="H17" s="0" t="n">
        <f aca="false">IF(OR(Çizelge!K26="S1",Çizelge!K26="S2",Çizelge!K26="S3",Çizelge!K26="E"),G17+1,0)</f>
        <v>0</v>
      </c>
      <c r="I17" s="0" t="n">
        <f aca="false">IF(OR(Çizelge!L26="S1",Çizelge!L26="S2",Çizelge!L26="S3",Çizelge!L26="E"),H17+1,0)</f>
        <v>1</v>
      </c>
      <c r="J17" s="0" t="n">
        <f aca="false">IF(OR(Çizelge!M26="S1",Çizelge!M26="S2",Çizelge!M26="S3",Çizelge!M26="E"),I17+1,0)</f>
        <v>2</v>
      </c>
      <c r="K17" s="0" t="n">
        <f aca="false">IF(OR(Çizelge!N26="S1",Çizelge!N26="S2",Çizelge!N26="S3",Çizelge!N26="E"),J17+1,0)</f>
        <v>3</v>
      </c>
      <c r="L17" s="0" t="n">
        <f aca="false">IF(OR(Çizelge!O26="S1",Çizelge!O26="S2",Çizelge!O26="S3",Çizelge!O26="E"),K17+1,0)</f>
        <v>4</v>
      </c>
      <c r="M17" s="0" t="n">
        <f aca="false">IF(OR(Çizelge!P26="S1",Çizelge!P26="S2",Çizelge!P26="S3",Çizelge!P26="E"),L17+1,0)</f>
        <v>5</v>
      </c>
      <c r="N17" s="0" t="n">
        <f aca="false">IF(OR(Çizelge!Q26="S1",Çizelge!Q26="S2",Çizelge!Q26="S3",Çizelge!Q26="E"),M17+1,0)</f>
        <v>6</v>
      </c>
      <c r="O17" s="0" t="n">
        <f aca="false">IF(OR(Çizelge!R26="S1",Çizelge!R26="S2",Çizelge!R26="S3",Çizelge!R26="E"),N17+1,0)</f>
        <v>0</v>
      </c>
      <c r="P17" s="0" t="n">
        <f aca="false">IF(OR(Çizelge!S26="S1",Çizelge!S26="S2",Çizelge!S26="S3",Çizelge!S26="E"),O17+1,0)</f>
        <v>1</v>
      </c>
      <c r="Q17" s="0" t="n">
        <f aca="false">IF(OR(Çizelge!T26="S1",Çizelge!T26="S2",Çizelge!T26="S3",Çizelge!T26="E"),P17+1,0)</f>
        <v>2</v>
      </c>
      <c r="R17" s="0" t="n">
        <f aca="false">IF(OR(Çizelge!U26="S1",Çizelge!U26="S2",Çizelge!U26="S3",Çizelge!U26="E"),Q17+1,0)</f>
        <v>0</v>
      </c>
      <c r="S17" s="0" t="n">
        <f aca="false">IF(OR(Çizelge!V26="S1",Çizelge!V26="S2",Çizelge!V26="S3",Çizelge!V26="E"),R17+1,0)</f>
        <v>1</v>
      </c>
      <c r="T17" s="0" t="n">
        <f aca="false">IF(OR(Çizelge!W26="S1",Çizelge!W26="S2",Çizelge!W26="S3",Çizelge!W26="E"),S17+1,0)</f>
        <v>2</v>
      </c>
      <c r="U17" s="0" t="n">
        <f aca="false">IF(OR(Çizelge!X26="S1",Çizelge!X26="S2",Çizelge!X26="S3",Çizelge!X26="E"),T17+1,0)</f>
        <v>3</v>
      </c>
      <c r="V17" s="0" t="n">
        <f aca="false">IF(OR(Çizelge!Y26="S1",Çizelge!Y26="S2",Çizelge!Y26="S3",Çizelge!Y26="E"),U17+1,0)</f>
        <v>0</v>
      </c>
      <c r="W17" s="0" t="n">
        <f aca="false">IF(OR(Çizelge!Z26="S1",Çizelge!Z26="S2",Çizelge!Z26="S3",Çizelge!Z26="E"),V17+1,0)</f>
        <v>1</v>
      </c>
      <c r="X17" s="0" t="n">
        <f aca="false">IF(OR(Çizelge!AA26="S1",Çizelge!AA26="S2",Çizelge!AA26="S3",Çizelge!AA26="E"),W17+1,0)</f>
        <v>2</v>
      </c>
      <c r="Y17" s="0" t="n">
        <f aca="false">IF(OR(Çizelge!AB26="S1",Çizelge!AB26="S2",Çizelge!AB26="S3",Çizelge!AB26="E"),X17+1,0)</f>
        <v>3</v>
      </c>
      <c r="Z17" s="0" t="n">
        <f aca="false">IF(OR(Çizelge!AC26="S1",Çizelge!AC26="S2",Çizelge!AC26="S3",Çizelge!AC26="E"),Y17+1,0)</f>
        <v>4</v>
      </c>
      <c r="AA17" s="0" t="n">
        <f aca="false">IF(OR(Çizelge!AD26="S1",Çizelge!AD26="S2",Çizelge!AD26="S3",Çizelge!AD26="E"),Z17+1,0)</f>
        <v>5</v>
      </c>
      <c r="AB17" s="0" t="n">
        <f aca="false">IF(OR(Çizelge!AE26="S1",Çizelge!AE26="S2",Çizelge!AE26="S3",Çizelge!AE26="E"),AA17+1,0)</f>
        <v>6</v>
      </c>
      <c r="AC17" s="0" t="n">
        <f aca="false">IF(OR(Çizelge!AF26="S1",Çizelge!AF26="S2",Çizelge!AF26="S3",Çizelge!AF26="E"),AB17+1,0)</f>
        <v>0</v>
      </c>
      <c r="AD17" s="0" t="n">
        <f aca="false">IF(OR(Çizelge!AG26="S1",Çizelge!AG26="S2",Çizelge!AG26="S3",Çizelge!AG26="E"),AC17+1,0)</f>
        <v>1</v>
      </c>
      <c r="AE17" s="0" t="n">
        <f aca="false">IF(OR(Çizelge!AH26="S1",Çizelge!AH26="S2",Çizelge!AH26="S3",Çizelge!AH26="E"),AD17+1,0)</f>
        <v>0</v>
      </c>
      <c r="AH17" s="0" t="n">
        <f aca="false">MAX(A17:AE17)</f>
        <v>6</v>
      </c>
      <c r="AJ17" s="0" t="n">
        <f aca="false">IF(Çizelge!S8="","",DAY(Çizelge!S8))</f>
        <v>16</v>
      </c>
      <c r="AK17" s="0" t="n">
        <f aca="false">IF(Çizelge!S8="",0,Çizelge!S35+Çizelge!S36+Çizelge!S37)</f>
        <v>22</v>
      </c>
      <c r="AL17" s="0" t="n">
        <f aca="false">IF(Çizelge!S8="",0,IF(AND(WEEKDAY(Çizelge!S8,2)=7,Ayarlar!$B$10="Hayır"),0,Ayarlar!$B$7+Ayarlar!$B$8+Ayarlar!$B$9))</f>
        <v>23</v>
      </c>
      <c r="AM17" s="0" t="n">
        <f aca="false">IF(Çizelge!S38="",0,Çizelge!S38)</f>
        <v>2</v>
      </c>
      <c r="AR17" s="0" t="str">
        <f aca="false">Çizelge!B26</f>
        <v>Tolga Güneş</v>
      </c>
      <c r="AS17" s="0" t="n">
        <f aca="false">Çizelge!AI26</f>
        <v>9</v>
      </c>
      <c r="AT17" s="0" t="n">
        <f aca="false">Çizelge!AJ26</f>
        <v>7</v>
      </c>
      <c r="AU17" s="0" t="n">
        <f aca="false">Çizelge!AK26</f>
        <v>5</v>
      </c>
      <c r="AV17" s="0" t="n">
        <f aca="false">Çizelge!AM26</f>
        <v>3</v>
      </c>
      <c r="AX17" s="0" t="n">
        <f aca="false">IF(Çizelge!D26="S3",1,0)</f>
        <v>0</v>
      </c>
      <c r="AY17" s="0" t="n">
        <f aca="false">IF(Çizelge!E26="S3",AX17+1,0)</f>
        <v>0</v>
      </c>
      <c r="AZ17" s="0" t="n">
        <f aca="false">IF(Çizelge!F26="S3",AY17+1,0)</f>
        <v>0</v>
      </c>
      <c r="BA17" s="0" t="n">
        <f aca="false">IF(Çizelge!G26="S3",AZ17+1,0)</f>
        <v>0</v>
      </c>
      <c r="BB17" s="0" t="n">
        <f aca="false">IF(Çizelge!H26="S3",BA17+1,0)</f>
        <v>0</v>
      </c>
      <c r="BC17" s="0" t="n">
        <f aca="false">IF(Çizelge!I26="S3",BB17+1,0)</f>
        <v>0</v>
      </c>
      <c r="BD17" s="0" t="n">
        <f aca="false">IF(Çizelge!J26="S3",BC17+1,0)</f>
        <v>0</v>
      </c>
      <c r="BE17" s="0" t="n">
        <f aca="false">IF(Çizelge!K26="S3",BD17+1,0)</f>
        <v>0</v>
      </c>
      <c r="BF17" s="0" t="n">
        <f aca="false">IF(Çizelge!L26="S3",BE17+1,0)</f>
        <v>0</v>
      </c>
      <c r="BG17" s="0" t="n">
        <f aca="false">IF(Çizelge!M26="S3",BF17+1,0)</f>
        <v>0</v>
      </c>
      <c r="BH17" s="0" t="n">
        <f aca="false">IF(Çizelge!N26="S3",BG17+1,0)</f>
        <v>0</v>
      </c>
      <c r="BI17" s="0" t="n">
        <f aca="false">IF(Çizelge!O26="S3",BH17+1,0)</f>
        <v>0</v>
      </c>
      <c r="BJ17" s="0" t="n">
        <f aca="false">IF(Çizelge!P26="S3",BI17+1,0)</f>
        <v>0</v>
      </c>
      <c r="BK17" s="0" t="n">
        <f aca="false">IF(Çizelge!Q26="S3",BJ17+1,0)</f>
        <v>1</v>
      </c>
      <c r="BL17" s="0" t="n">
        <f aca="false">IF(Çizelge!R26="S3",BK17+1,0)</f>
        <v>0</v>
      </c>
      <c r="BM17" s="0" t="n">
        <f aca="false">IF(Çizelge!S26="S3",BL17+1,0)</f>
        <v>1</v>
      </c>
      <c r="BN17" s="0" t="n">
        <f aca="false">IF(Çizelge!T26="S3",BM17+1,0)</f>
        <v>2</v>
      </c>
      <c r="BO17" s="0" t="n">
        <f aca="false">IF(Çizelge!U26="S3",BN17+1,0)</f>
        <v>0</v>
      </c>
      <c r="BP17" s="0" t="n">
        <f aca="false">IF(Çizelge!V26="S3",BO17+1,0)</f>
        <v>1</v>
      </c>
      <c r="BQ17" s="0" t="n">
        <f aca="false">IF(Çizelge!W26="S3",BP17+1,0)</f>
        <v>2</v>
      </c>
      <c r="BR17" s="0" t="n">
        <f aca="false">IF(Çizelge!X26="S3",BQ17+1,0)</f>
        <v>0</v>
      </c>
      <c r="BS17" s="0" t="n">
        <f aca="false">IF(Çizelge!Y26="S3",BR17+1,0)</f>
        <v>0</v>
      </c>
      <c r="BT17" s="0" t="n">
        <f aca="false">IF(Çizelge!Z26="S3",BS17+1,0)</f>
        <v>0</v>
      </c>
      <c r="BU17" s="0" t="n">
        <f aca="false">IF(Çizelge!AA26="S3",BT17+1,0)</f>
        <v>0</v>
      </c>
      <c r="BV17" s="0" t="n">
        <f aca="false">IF(Çizelge!AB26="S3",BU17+1,0)</f>
        <v>0</v>
      </c>
      <c r="BW17" s="0" t="n">
        <f aca="false">IF(Çizelge!AC26="S3",BV17+1,0)</f>
        <v>0</v>
      </c>
      <c r="BX17" s="0" t="n">
        <f aca="false">IF(Çizelge!AD26="S3",BW17+1,0)</f>
        <v>0</v>
      </c>
      <c r="BY17" s="0" t="n">
        <f aca="false">IF(Çizelge!AE26="S3",BX17+1,0)</f>
        <v>0</v>
      </c>
      <c r="BZ17" s="0" t="n">
        <f aca="false">IF(Çizelge!AF26="S3",BY17+1,0)</f>
        <v>0</v>
      </c>
      <c r="CA17" s="0" t="n">
        <f aca="false">IF(Çizelge!AG26="S3",BZ17+1,0)</f>
        <v>0</v>
      </c>
      <c r="CB17" s="0" t="n">
        <f aca="false">IF(Çizelge!AH26="S3",CA17+1,0)</f>
        <v>0</v>
      </c>
      <c r="CD17" s="0" t="n">
        <f aca="false">MAX(AX17:CB17)</f>
        <v>2</v>
      </c>
      <c r="CF17" s="0" t="n">
        <f aca="false">CF16+((Çizelge!$AP26&lt;&gt;"")*1)</f>
        <v>2</v>
      </c>
      <c r="CG17" s="0" t="n">
        <f aca="false">CG16+((Hesap!AM17&gt;0)*1)</f>
        <v>10</v>
      </c>
      <c r="CH17" s="0" t="str">
        <f aca="false">IF(Çizelge!S8="","",TEXT(Çizelge!S8,"dd.mm"))</f>
        <v>16.11</v>
      </c>
      <c r="CI17" s="0" t="n">
        <f aca="false">IF(Çizelge!S8="",0,MAX(0,Ayarlar!$B$7-Çizelge!S35))</f>
        <v>0</v>
      </c>
      <c r="CJ17" s="0" t="n">
        <f aca="false">IF(Çizelge!S8="",0,MAX(0,Ayarlar!$B$8-Çizelge!S36))</f>
        <v>2</v>
      </c>
      <c r="CK17" s="0" t="n">
        <f aca="false">IF(Çizelge!S8="",0,MAX(0,Ayarlar!$B$9-Çizelge!S37))</f>
        <v>0</v>
      </c>
    </row>
    <row r="18" customFormat="false" ht="15" hidden="false" customHeight="false" outlineLevel="0" collapsed="false">
      <c r="A18" s="0" t="n">
        <f aca="false">IF(OR(Çizelge!D27="S1",Çizelge!D27="S2",Çizelge!D27="S3",Çizelge!D27="E"),1,0)</f>
        <v>0</v>
      </c>
      <c r="B18" s="0" t="n">
        <f aca="false">IF(OR(Çizelge!E27="S1",Çizelge!E27="S2",Çizelge!E27="S3",Çizelge!E27="E"),A18+1,0)</f>
        <v>1</v>
      </c>
      <c r="C18" s="0" t="n">
        <f aca="false">IF(OR(Çizelge!F27="S1",Çizelge!F27="S2",Çizelge!F27="S3",Çizelge!F27="E"),B18+1,0)</f>
        <v>2</v>
      </c>
      <c r="D18" s="0" t="n">
        <f aca="false">IF(OR(Çizelge!G27="S1",Çizelge!G27="S2",Çizelge!G27="S3",Çizelge!G27="E"),C18+1,0)</f>
        <v>3</v>
      </c>
      <c r="E18" s="0" t="n">
        <f aca="false">IF(OR(Çizelge!H27="S1",Çizelge!H27="S2",Çizelge!H27="S3",Çizelge!H27="E"),D18+1,0)</f>
        <v>4</v>
      </c>
      <c r="F18" s="0" t="n">
        <f aca="false">IF(OR(Çizelge!I27="S1",Çizelge!I27="S2",Çizelge!I27="S3",Çizelge!I27="E"),E18+1,0)</f>
        <v>5</v>
      </c>
      <c r="G18" s="0" t="n">
        <f aca="false">IF(OR(Çizelge!J27="S1",Çizelge!J27="S2",Çizelge!J27="S3",Çizelge!J27="E"),F18+1,0)</f>
        <v>6</v>
      </c>
      <c r="H18" s="0" t="n">
        <f aca="false">IF(OR(Çizelge!K27="S1",Çizelge!K27="S2",Çizelge!K27="S3",Çizelge!K27="E"),G18+1,0)</f>
        <v>0</v>
      </c>
      <c r="I18" s="0" t="n">
        <f aca="false">IF(OR(Çizelge!L27="S1",Çizelge!L27="S2",Çizelge!L27="S3",Çizelge!L27="E"),H18+1,0)</f>
        <v>1</v>
      </c>
      <c r="J18" s="0" t="n">
        <f aca="false">IF(OR(Çizelge!M27="S1",Çizelge!M27="S2",Çizelge!M27="S3",Çizelge!M27="E"),I18+1,0)</f>
        <v>2</v>
      </c>
      <c r="K18" s="0" t="n">
        <f aca="false">IF(OR(Çizelge!N27="S1",Çizelge!N27="S2",Çizelge!N27="S3",Çizelge!N27="E"),J18+1,0)</f>
        <v>3</v>
      </c>
      <c r="L18" s="0" t="n">
        <f aca="false">IF(OR(Çizelge!O27="S1",Çizelge!O27="S2",Çizelge!O27="S3",Çizelge!O27="E"),K18+1,0)</f>
        <v>4</v>
      </c>
      <c r="M18" s="0" t="n">
        <f aca="false">IF(OR(Çizelge!P27="S1",Çizelge!P27="S2",Çizelge!P27="S3",Çizelge!P27="E"),L18+1,0)</f>
        <v>5</v>
      </c>
      <c r="N18" s="0" t="n">
        <f aca="false">IF(OR(Çizelge!Q27="S1",Çizelge!Q27="S2",Çizelge!Q27="S3",Çizelge!Q27="E"),M18+1,0)</f>
        <v>6</v>
      </c>
      <c r="O18" s="0" t="n">
        <f aca="false">IF(OR(Çizelge!R27="S1",Çizelge!R27="S2",Çizelge!R27="S3",Çizelge!R27="E"),N18+1,0)</f>
        <v>0</v>
      </c>
      <c r="P18" s="0" t="n">
        <f aca="false">IF(OR(Çizelge!S27="S1",Çizelge!S27="S2",Çizelge!S27="S3",Çizelge!S27="E"),O18+1,0)</f>
        <v>1</v>
      </c>
      <c r="Q18" s="0" t="n">
        <f aca="false">IF(OR(Çizelge!T27="S1",Çizelge!T27="S2",Çizelge!T27="S3",Çizelge!T27="E"),P18+1,0)</f>
        <v>2</v>
      </c>
      <c r="R18" s="0" t="n">
        <f aca="false">IF(OR(Çizelge!U27="S1",Çizelge!U27="S2",Çizelge!U27="S3",Çizelge!U27="E"),Q18+1,0)</f>
        <v>3</v>
      </c>
      <c r="S18" s="0" t="n">
        <f aca="false">IF(OR(Çizelge!V27="S1",Çizelge!V27="S2",Çizelge!V27="S3",Çizelge!V27="E"),R18+1,0)</f>
        <v>4</v>
      </c>
      <c r="T18" s="0" t="n">
        <f aca="false">IF(OR(Çizelge!W27="S1",Çizelge!W27="S2",Çizelge!W27="S3",Çizelge!W27="E"),S18+1,0)</f>
        <v>5</v>
      </c>
      <c r="U18" s="0" t="n">
        <f aca="false">IF(OR(Çizelge!X27="S1",Çizelge!X27="S2",Çizelge!X27="S3",Çizelge!X27="E"),T18+1,0)</f>
        <v>6</v>
      </c>
      <c r="V18" s="0" t="n">
        <f aca="false">IF(OR(Çizelge!Y27="S1",Çizelge!Y27="S2",Çizelge!Y27="S3",Çizelge!Y27="E"),U18+1,0)</f>
        <v>0</v>
      </c>
      <c r="W18" s="0" t="n">
        <f aca="false">IF(OR(Çizelge!Z27="S1",Çizelge!Z27="S2",Çizelge!Z27="S3",Çizelge!Z27="E"),V18+1,0)</f>
        <v>1</v>
      </c>
      <c r="X18" s="0" t="n">
        <f aca="false">IF(OR(Çizelge!AA27="S1",Çizelge!AA27="S2",Çizelge!AA27="S3",Çizelge!AA27="E"),W18+1,0)</f>
        <v>2</v>
      </c>
      <c r="Y18" s="0" t="n">
        <f aca="false">IF(OR(Çizelge!AB27="S1",Çizelge!AB27="S2",Çizelge!AB27="S3",Çizelge!AB27="E"),X18+1,0)</f>
        <v>3</v>
      </c>
      <c r="Z18" s="0" t="n">
        <f aca="false">IF(OR(Çizelge!AC27="S1",Çizelge!AC27="S2",Çizelge!AC27="S3",Çizelge!AC27="E"),Y18+1,0)</f>
        <v>4</v>
      </c>
      <c r="AA18" s="0" t="n">
        <f aca="false">IF(OR(Çizelge!AD27="S1",Çizelge!AD27="S2",Çizelge!AD27="S3",Çizelge!AD27="E"),Z18+1,0)</f>
        <v>5</v>
      </c>
      <c r="AB18" s="0" t="n">
        <f aca="false">IF(OR(Çizelge!AE27="S1",Çizelge!AE27="S2",Çizelge!AE27="S3",Çizelge!AE27="E"),AA18+1,0)</f>
        <v>6</v>
      </c>
      <c r="AC18" s="0" t="n">
        <f aca="false">IF(OR(Çizelge!AF27="S1",Çizelge!AF27="S2",Çizelge!AF27="S3",Çizelge!AF27="E"),AB18+1,0)</f>
        <v>0</v>
      </c>
      <c r="AD18" s="0" t="n">
        <f aca="false">IF(OR(Çizelge!AG27="S1",Çizelge!AG27="S2",Çizelge!AG27="S3",Çizelge!AG27="E"),AC18+1,0)</f>
        <v>1</v>
      </c>
      <c r="AE18" s="0" t="n">
        <f aca="false">IF(OR(Çizelge!AH27="S1",Çizelge!AH27="S2",Çizelge!AH27="S3",Çizelge!AH27="E"),AD18+1,0)</f>
        <v>0</v>
      </c>
      <c r="AH18" s="0" t="n">
        <f aca="false">MAX(A18:AE18)</f>
        <v>6</v>
      </c>
      <c r="AJ18" s="0" t="n">
        <f aca="false">IF(Çizelge!T8="","",DAY(Çizelge!T8))</f>
        <v>17</v>
      </c>
      <c r="AK18" s="0" t="n">
        <f aca="false">IF(Çizelge!T8="",0,Çizelge!T35+Çizelge!T36+Çizelge!T37)</f>
        <v>24</v>
      </c>
      <c r="AL18" s="0" t="n">
        <f aca="false">IF(Çizelge!T8="",0,IF(AND(WEEKDAY(Çizelge!T8,2)=7,Ayarlar!$B$10="Hayır"),0,Ayarlar!$B$7+Ayarlar!$B$8+Ayarlar!$B$9))</f>
        <v>23</v>
      </c>
      <c r="AM18" s="0" t="n">
        <f aca="false">IF(Çizelge!T38="",0,Çizelge!T38)</f>
        <v>0</v>
      </c>
      <c r="AR18" s="0" t="str">
        <f aca="false">Çizelge!B27</f>
        <v>Nur Aksoy</v>
      </c>
      <c r="AS18" s="0" t="n">
        <f aca="false">Çizelge!AI27</f>
        <v>6</v>
      </c>
      <c r="AT18" s="0" t="n">
        <f aca="false">Çizelge!AJ27</f>
        <v>11</v>
      </c>
      <c r="AU18" s="0" t="n">
        <f aca="false">Çizelge!AK27</f>
        <v>8</v>
      </c>
      <c r="AV18" s="0" t="n">
        <f aca="false">Çizelge!AM27</f>
        <v>0</v>
      </c>
      <c r="AX18" s="0" t="n">
        <f aca="false">IF(Çizelge!D27="S3",1,0)</f>
        <v>0</v>
      </c>
      <c r="AY18" s="0" t="n">
        <f aca="false">IF(Çizelge!E27="S3",AX18+1,0)</f>
        <v>0</v>
      </c>
      <c r="AZ18" s="0" t="n">
        <f aca="false">IF(Çizelge!F27="S3",AY18+1,0)</f>
        <v>0</v>
      </c>
      <c r="BA18" s="0" t="n">
        <f aca="false">IF(Çizelge!G27="S3",AZ18+1,0)</f>
        <v>0</v>
      </c>
      <c r="BB18" s="0" t="n">
        <f aca="false">IF(Çizelge!H27="S3",BA18+1,0)</f>
        <v>0</v>
      </c>
      <c r="BC18" s="0" t="n">
        <f aca="false">IF(Çizelge!I27="S3",BB18+1,0)</f>
        <v>0</v>
      </c>
      <c r="BD18" s="0" t="n">
        <f aca="false">IF(Çizelge!J27="S3",BC18+1,0)</f>
        <v>1</v>
      </c>
      <c r="BE18" s="0" t="n">
        <f aca="false">IF(Çizelge!K27="S3",BD18+1,0)</f>
        <v>0</v>
      </c>
      <c r="BF18" s="0" t="n">
        <f aca="false">IF(Çizelge!L27="S3",BE18+1,0)</f>
        <v>1</v>
      </c>
      <c r="BG18" s="0" t="n">
        <f aca="false">IF(Çizelge!M27="S3",BF18+1,0)</f>
        <v>2</v>
      </c>
      <c r="BH18" s="0" t="n">
        <f aca="false">IF(Çizelge!N27="S3",BG18+1,0)</f>
        <v>3</v>
      </c>
      <c r="BI18" s="0" t="n">
        <f aca="false">IF(Çizelge!O27="S3",BH18+1,0)</f>
        <v>4</v>
      </c>
      <c r="BJ18" s="0" t="n">
        <f aca="false">IF(Çizelge!P27="S3",BI18+1,0)</f>
        <v>5</v>
      </c>
      <c r="BK18" s="0" t="n">
        <f aca="false">IF(Çizelge!Q27="S3",BJ18+1,0)</f>
        <v>0</v>
      </c>
      <c r="BL18" s="0" t="n">
        <f aca="false">IF(Çizelge!R27="S3",BK18+1,0)</f>
        <v>0</v>
      </c>
      <c r="BM18" s="0" t="n">
        <f aca="false">IF(Çizelge!S27="S3",BL18+1,0)</f>
        <v>0</v>
      </c>
      <c r="BN18" s="0" t="n">
        <f aca="false">IF(Çizelge!T27="S3",BM18+1,0)</f>
        <v>0</v>
      </c>
      <c r="BO18" s="0" t="n">
        <f aca="false">IF(Çizelge!U27="S3",BN18+1,0)</f>
        <v>0</v>
      </c>
      <c r="BP18" s="0" t="n">
        <f aca="false">IF(Çizelge!V27="S3",BO18+1,0)</f>
        <v>0</v>
      </c>
      <c r="BQ18" s="0" t="n">
        <f aca="false">IF(Çizelge!W27="S3",BP18+1,0)</f>
        <v>0</v>
      </c>
      <c r="BR18" s="0" t="n">
        <f aca="false">IF(Çizelge!X27="S3",BQ18+1,0)</f>
        <v>0</v>
      </c>
      <c r="BS18" s="0" t="n">
        <f aca="false">IF(Çizelge!Y27="S3",BR18+1,0)</f>
        <v>0</v>
      </c>
      <c r="BT18" s="0" t="n">
        <f aca="false">IF(Çizelge!Z27="S3",BS18+1,0)</f>
        <v>0</v>
      </c>
      <c r="BU18" s="0" t="n">
        <f aca="false">IF(Çizelge!AA27="S3",BT18+1,0)</f>
        <v>0</v>
      </c>
      <c r="BV18" s="0" t="n">
        <f aca="false">IF(Çizelge!AB27="S3",BU18+1,0)</f>
        <v>0</v>
      </c>
      <c r="BW18" s="0" t="n">
        <f aca="false">IF(Çizelge!AC27="S3",BV18+1,0)</f>
        <v>0</v>
      </c>
      <c r="BX18" s="0" t="n">
        <f aca="false">IF(Çizelge!AD27="S3",BW18+1,0)</f>
        <v>0</v>
      </c>
      <c r="BY18" s="0" t="n">
        <f aca="false">IF(Çizelge!AE27="S3",BX18+1,0)</f>
        <v>1</v>
      </c>
      <c r="BZ18" s="0" t="n">
        <f aca="false">IF(Çizelge!AF27="S3",BY18+1,0)</f>
        <v>0</v>
      </c>
      <c r="CA18" s="0" t="n">
        <f aca="false">IF(Çizelge!AG27="S3",BZ18+1,0)</f>
        <v>1</v>
      </c>
      <c r="CB18" s="0" t="n">
        <f aca="false">IF(Çizelge!AH27="S3",CA18+1,0)</f>
        <v>0</v>
      </c>
      <c r="CD18" s="0" t="n">
        <f aca="false">MAX(AX18:CB18)</f>
        <v>5</v>
      </c>
      <c r="CF18" s="0" t="n">
        <f aca="false">CF17+((Çizelge!$AP27&lt;&gt;"")*1)</f>
        <v>2</v>
      </c>
      <c r="CG18" s="0" t="n">
        <f aca="false">CG17+((Hesap!AM18&gt;0)*1)</f>
        <v>10</v>
      </c>
      <c r="CH18" s="0" t="str">
        <f aca="false">IF(Çizelge!T8="","",TEXT(Çizelge!T8,"dd.mm"))</f>
        <v>17.11</v>
      </c>
      <c r="CI18" s="0" t="n">
        <f aca="false">IF(Çizelge!T8="",0,MAX(0,Ayarlar!$B$7-Çizelge!T35))</f>
        <v>0</v>
      </c>
      <c r="CJ18" s="0" t="n">
        <f aca="false">IF(Çizelge!T8="",0,MAX(0,Ayarlar!$B$8-Çizelge!T36))</f>
        <v>0</v>
      </c>
      <c r="CK18" s="0" t="n">
        <f aca="false">IF(Çizelge!T8="",0,MAX(0,Ayarlar!$B$9-Çizelge!T37))</f>
        <v>0</v>
      </c>
    </row>
    <row r="19" customFormat="false" ht="15" hidden="false" customHeight="false" outlineLevel="0" collapsed="false">
      <c r="A19" s="0" t="n">
        <f aca="false">IF(OR(Çizelge!D28="S1",Çizelge!D28="S2",Çizelge!D28="S3",Çizelge!D28="E"),1,0)</f>
        <v>0</v>
      </c>
      <c r="B19" s="0" t="n">
        <f aca="false">IF(OR(Çizelge!E28="S1",Çizelge!E28="S2",Çizelge!E28="S3",Çizelge!E28="E"),A19+1,0)</f>
        <v>1</v>
      </c>
      <c r="C19" s="0" t="n">
        <f aca="false">IF(OR(Çizelge!F28="S1",Çizelge!F28="S2",Çizelge!F28="S3",Çizelge!F28="E"),B19+1,0)</f>
        <v>2</v>
      </c>
      <c r="D19" s="0" t="n">
        <f aca="false">IF(OR(Çizelge!G28="S1",Çizelge!G28="S2",Çizelge!G28="S3",Çizelge!G28="E"),C19+1,0)</f>
        <v>3</v>
      </c>
      <c r="E19" s="0" t="n">
        <f aca="false">IF(OR(Çizelge!H28="S1",Çizelge!H28="S2",Çizelge!H28="S3",Çizelge!H28="E"),D19+1,0)</f>
        <v>4</v>
      </c>
      <c r="F19" s="0" t="n">
        <f aca="false">IF(OR(Çizelge!I28="S1",Çizelge!I28="S2",Çizelge!I28="S3",Çizelge!I28="E"),E19+1,0)</f>
        <v>5</v>
      </c>
      <c r="G19" s="0" t="n">
        <f aca="false">IF(OR(Çizelge!J28="S1",Çizelge!J28="S2",Çizelge!J28="S3",Çizelge!J28="E"),F19+1,0)</f>
        <v>6</v>
      </c>
      <c r="H19" s="0" t="n">
        <f aca="false">IF(OR(Çizelge!K28="S1",Çizelge!K28="S2",Çizelge!K28="S3",Çizelge!K28="E"),G19+1,0)</f>
        <v>0</v>
      </c>
      <c r="I19" s="0" t="n">
        <f aca="false">IF(OR(Çizelge!L28="S1",Çizelge!L28="S2",Çizelge!L28="S3",Çizelge!L28="E"),H19+1,0)</f>
        <v>1</v>
      </c>
      <c r="J19" s="0" t="n">
        <f aca="false">IF(OR(Çizelge!M28="S1",Çizelge!M28="S2",Çizelge!M28="S3",Çizelge!M28="E"),I19+1,0)</f>
        <v>2</v>
      </c>
      <c r="K19" s="0" t="n">
        <f aca="false">IF(OR(Çizelge!N28="S1",Çizelge!N28="S2",Çizelge!N28="S3",Çizelge!N28="E"),J19+1,0)</f>
        <v>3</v>
      </c>
      <c r="L19" s="0" t="n">
        <f aca="false">IF(OR(Çizelge!O28="S1",Çizelge!O28="S2",Çizelge!O28="S3",Çizelge!O28="E"),K19+1,0)</f>
        <v>4</v>
      </c>
      <c r="M19" s="0" t="n">
        <f aca="false">IF(OR(Çizelge!P28="S1",Çizelge!P28="S2",Çizelge!P28="S3",Çizelge!P28="E"),L19+1,0)</f>
        <v>5</v>
      </c>
      <c r="N19" s="0" t="n">
        <f aca="false">IF(OR(Çizelge!Q28="S1",Çizelge!Q28="S2",Çizelge!Q28="S3",Çizelge!Q28="E"),M19+1,0)</f>
        <v>6</v>
      </c>
      <c r="O19" s="0" t="n">
        <f aca="false">IF(OR(Çizelge!R28="S1",Çizelge!R28="S2",Çizelge!R28="S3",Çizelge!R28="E"),N19+1,0)</f>
        <v>0</v>
      </c>
      <c r="P19" s="0" t="n">
        <f aca="false">IF(OR(Çizelge!S28="S1",Çizelge!S28="S2",Çizelge!S28="S3",Çizelge!S28="E"),O19+1,0)</f>
        <v>1</v>
      </c>
      <c r="Q19" s="0" t="n">
        <f aca="false">IF(OR(Çizelge!T28="S1",Çizelge!T28="S2",Çizelge!T28="S3",Çizelge!T28="E"),P19+1,0)</f>
        <v>2</v>
      </c>
      <c r="R19" s="0" t="n">
        <f aca="false">IF(OR(Çizelge!U28="S1",Çizelge!U28="S2",Çizelge!U28="S3",Çizelge!U28="E"),Q19+1,0)</f>
        <v>3</v>
      </c>
      <c r="S19" s="0" t="n">
        <f aca="false">IF(OR(Çizelge!V28="S1",Çizelge!V28="S2",Çizelge!V28="S3",Çizelge!V28="E"),R19+1,0)</f>
        <v>4</v>
      </c>
      <c r="T19" s="0" t="n">
        <f aca="false">IF(OR(Çizelge!W28="S1",Çizelge!W28="S2",Çizelge!W28="S3",Çizelge!W28="E"),S19+1,0)</f>
        <v>5</v>
      </c>
      <c r="U19" s="0" t="n">
        <f aca="false">IF(OR(Çizelge!X28="S1",Çizelge!X28="S2",Çizelge!X28="S3",Çizelge!X28="E"),T19+1,0)</f>
        <v>6</v>
      </c>
      <c r="V19" s="0" t="n">
        <f aca="false">IF(OR(Çizelge!Y28="S1",Çizelge!Y28="S2",Çizelge!Y28="S3",Çizelge!Y28="E"),U19+1,0)</f>
        <v>0</v>
      </c>
      <c r="W19" s="0" t="n">
        <f aca="false">IF(OR(Çizelge!Z28="S1",Çizelge!Z28="S2",Çizelge!Z28="S3",Çizelge!Z28="E"),V19+1,0)</f>
        <v>1</v>
      </c>
      <c r="X19" s="0" t="n">
        <f aca="false">IF(OR(Çizelge!AA28="S1",Çizelge!AA28="S2",Çizelge!AA28="S3",Çizelge!AA28="E"),W19+1,0)</f>
        <v>2</v>
      </c>
      <c r="Y19" s="0" t="n">
        <f aca="false">IF(OR(Çizelge!AB28="S1",Çizelge!AB28="S2",Çizelge!AB28="S3",Çizelge!AB28="E"),X19+1,0)</f>
        <v>3</v>
      </c>
      <c r="Z19" s="0" t="n">
        <f aca="false">IF(OR(Çizelge!AC28="S1",Çizelge!AC28="S2",Çizelge!AC28="S3",Çizelge!AC28="E"),Y19+1,0)</f>
        <v>4</v>
      </c>
      <c r="AA19" s="0" t="n">
        <f aca="false">IF(OR(Çizelge!AD28="S1",Çizelge!AD28="S2",Çizelge!AD28="S3",Çizelge!AD28="E"),Z19+1,0)</f>
        <v>5</v>
      </c>
      <c r="AB19" s="0" t="n">
        <f aca="false">IF(OR(Çizelge!AE28="S1",Çizelge!AE28="S2",Çizelge!AE28="S3",Çizelge!AE28="E"),AA19+1,0)</f>
        <v>6</v>
      </c>
      <c r="AC19" s="0" t="n">
        <f aca="false">IF(OR(Çizelge!AF28="S1",Çizelge!AF28="S2",Çizelge!AF28="S3",Çizelge!AF28="E"),AB19+1,0)</f>
        <v>0</v>
      </c>
      <c r="AD19" s="0" t="n">
        <f aca="false">IF(OR(Çizelge!AG28="S1",Çizelge!AG28="S2",Çizelge!AG28="S3",Çizelge!AG28="E"),AC19+1,0)</f>
        <v>1</v>
      </c>
      <c r="AE19" s="0" t="n">
        <f aca="false">IF(OR(Çizelge!AH28="S1",Çizelge!AH28="S2",Çizelge!AH28="S3",Çizelge!AH28="E"),AD19+1,0)</f>
        <v>0</v>
      </c>
      <c r="AH19" s="0" t="n">
        <f aca="false">MAX(A19:AE19)</f>
        <v>6</v>
      </c>
      <c r="AJ19" s="0" t="n">
        <f aca="false">IF(Çizelge!U8="","",DAY(Çizelge!U8))</f>
        <v>18</v>
      </c>
      <c r="AK19" s="0" t="n">
        <f aca="false">IF(Çizelge!U8="",0,Çizelge!U35+Çizelge!U36+Çizelge!U37)</f>
        <v>19</v>
      </c>
      <c r="AL19" s="0" t="n">
        <f aca="false">IF(Çizelge!U8="",0,IF(AND(WEEKDAY(Çizelge!U8,2)=7,Ayarlar!$B$10="Hayır"),0,Ayarlar!$B$7+Ayarlar!$B$8+Ayarlar!$B$9))</f>
        <v>23</v>
      </c>
      <c r="AM19" s="0" t="n">
        <f aca="false">IF(Çizelge!U38="",0,Çizelge!U38)</f>
        <v>4</v>
      </c>
      <c r="AR19" s="0" t="str">
        <f aca="false">Çizelge!B28</f>
        <v>Kerem Uçar</v>
      </c>
      <c r="AS19" s="0" t="n">
        <f aca="false">Çizelge!AI28</f>
        <v>8</v>
      </c>
      <c r="AT19" s="0" t="n">
        <f aca="false">Çizelge!AJ28</f>
        <v>6</v>
      </c>
      <c r="AU19" s="0" t="n">
        <f aca="false">Çizelge!AK28</f>
        <v>11</v>
      </c>
      <c r="AV19" s="0" t="n">
        <f aca="false">Çizelge!AM28</f>
        <v>0</v>
      </c>
      <c r="AX19" s="0" t="n">
        <f aca="false">IF(Çizelge!D28="S3",1,0)</f>
        <v>0</v>
      </c>
      <c r="AY19" s="0" t="n">
        <f aca="false">IF(Çizelge!E28="S3",AX19+1,0)</f>
        <v>1</v>
      </c>
      <c r="AZ19" s="0" t="n">
        <f aca="false">IF(Çizelge!F28="S3",AY19+1,0)</f>
        <v>2</v>
      </c>
      <c r="BA19" s="0" t="n">
        <f aca="false">IF(Çizelge!G28="S3",AZ19+1,0)</f>
        <v>3</v>
      </c>
      <c r="BB19" s="0" t="n">
        <f aca="false">IF(Çizelge!H28="S3",BA19+1,0)</f>
        <v>4</v>
      </c>
      <c r="BC19" s="0" t="n">
        <f aca="false">IF(Çizelge!I28="S3",BB19+1,0)</f>
        <v>5</v>
      </c>
      <c r="BD19" s="0" t="n">
        <f aca="false">IF(Çizelge!J28="S3",BC19+1,0)</f>
        <v>0</v>
      </c>
      <c r="BE19" s="0" t="n">
        <f aca="false">IF(Çizelge!K28="S3",BD19+1,0)</f>
        <v>0</v>
      </c>
      <c r="BF19" s="0" t="n">
        <f aca="false">IF(Çizelge!L28="S3",BE19+1,0)</f>
        <v>0</v>
      </c>
      <c r="BG19" s="0" t="n">
        <f aca="false">IF(Çizelge!M28="S3",BF19+1,0)</f>
        <v>0</v>
      </c>
      <c r="BH19" s="0" t="n">
        <f aca="false">IF(Çizelge!N28="S3",BG19+1,0)</f>
        <v>0</v>
      </c>
      <c r="BI19" s="0" t="n">
        <f aca="false">IF(Çizelge!O28="S3",BH19+1,0)</f>
        <v>0</v>
      </c>
      <c r="BJ19" s="0" t="n">
        <f aca="false">IF(Çizelge!P28="S3",BI19+1,0)</f>
        <v>0</v>
      </c>
      <c r="BK19" s="0" t="n">
        <f aca="false">IF(Çizelge!Q28="S3",BJ19+1,0)</f>
        <v>0</v>
      </c>
      <c r="BL19" s="0" t="n">
        <f aca="false">IF(Çizelge!R28="S3",BK19+1,0)</f>
        <v>0</v>
      </c>
      <c r="BM19" s="0" t="n">
        <f aca="false">IF(Çizelge!S28="S3",BL19+1,0)</f>
        <v>0</v>
      </c>
      <c r="BN19" s="0" t="n">
        <f aca="false">IF(Çizelge!T28="S3",BM19+1,0)</f>
        <v>0</v>
      </c>
      <c r="BO19" s="0" t="n">
        <f aca="false">IF(Çizelge!U28="S3",BN19+1,0)</f>
        <v>0</v>
      </c>
      <c r="BP19" s="0" t="n">
        <f aca="false">IF(Çizelge!V28="S3",BO19+1,0)</f>
        <v>0</v>
      </c>
      <c r="BQ19" s="0" t="n">
        <f aca="false">IF(Çizelge!W28="S3",BP19+1,0)</f>
        <v>0</v>
      </c>
      <c r="BR19" s="0" t="n">
        <f aca="false">IF(Çizelge!X28="S3",BQ19+1,0)</f>
        <v>1</v>
      </c>
      <c r="BS19" s="0" t="n">
        <f aca="false">IF(Çizelge!Y28="S3",BR19+1,0)</f>
        <v>0</v>
      </c>
      <c r="BT19" s="0" t="n">
        <f aca="false">IF(Çizelge!Z28="S3",BS19+1,0)</f>
        <v>1</v>
      </c>
      <c r="BU19" s="0" t="n">
        <f aca="false">IF(Çizelge!AA28="S3",BT19+1,0)</f>
        <v>2</v>
      </c>
      <c r="BV19" s="0" t="n">
        <f aca="false">IF(Çizelge!AB28="S3",BU19+1,0)</f>
        <v>3</v>
      </c>
      <c r="BW19" s="0" t="n">
        <f aca="false">IF(Çizelge!AC28="S3",BV19+1,0)</f>
        <v>4</v>
      </c>
      <c r="BX19" s="0" t="n">
        <f aca="false">IF(Çizelge!AD28="S3",BW19+1,0)</f>
        <v>5</v>
      </c>
      <c r="BY19" s="0" t="n">
        <f aca="false">IF(Çizelge!AE28="S3",BX19+1,0)</f>
        <v>0</v>
      </c>
      <c r="BZ19" s="0" t="n">
        <f aca="false">IF(Çizelge!AF28="S3",BY19+1,0)</f>
        <v>0</v>
      </c>
      <c r="CA19" s="0" t="n">
        <f aca="false">IF(Çizelge!AG28="S3",BZ19+1,0)</f>
        <v>0</v>
      </c>
      <c r="CB19" s="0" t="n">
        <f aca="false">IF(Çizelge!AH28="S3",CA19+1,0)</f>
        <v>0</v>
      </c>
      <c r="CD19" s="0" t="n">
        <f aca="false">MAX(AX19:CB19)</f>
        <v>5</v>
      </c>
      <c r="CF19" s="0" t="n">
        <f aca="false">CF18+((Çizelge!$AP28&lt;&gt;"")*1)</f>
        <v>2</v>
      </c>
      <c r="CG19" s="0" t="n">
        <f aca="false">CG18+((Hesap!AM19&gt;0)*1)</f>
        <v>11</v>
      </c>
      <c r="CH19" s="0" t="str">
        <f aca="false">IF(Çizelge!U8="","",TEXT(Çizelge!U8,"dd.mm"))</f>
        <v>18.11</v>
      </c>
      <c r="CI19" s="0" t="n">
        <f aca="false">IF(Çizelge!U8="",0,MAX(0,Ayarlar!$B$7-Çizelge!U35))</f>
        <v>1</v>
      </c>
      <c r="CJ19" s="0" t="n">
        <f aca="false">IF(Çizelge!U8="",0,MAX(0,Ayarlar!$B$8-Çizelge!U36))</f>
        <v>2</v>
      </c>
      <c r="CK19" s="0" t="n">
        <f aca="false">IF(Çizelge!U8="",0,MAX(0,Ayarlar!$B$9-Çizelge!U37))</f>
        <v>1</v>
      </c>
    </row>
    <row r="20" customFormat="false" ht="15" hidden="false" customHeight="false" outlineLevel="0" collapsed="false">
      <c r="A20" s="0" t="n">
        <f aca="false">IF(OR(Çizelge!D29="S1",Çizelge!D29="S2",Çizelge!D29="S3",Çizelge!D29="E"),1,0)</f>
        <v>0</v>
      </c>
      <c r="B20" s="0" t="n">
        <f aca="false">IF(OR(Çizelge!E29="S1",Çizelge!E29="S2",Çizelge!E29="S3",Çizelge!E29="E"),A20+1,0)</f>
        <v>1</v>
      </c>
      <c r="C20" s="0" t="n">
        <f aca="false">IF(OR(Çizelge!F29="S1",Çizelge!F29="S2",Çizelge!F29="S3",Çizelge!F29="E"),B20+1,0)</f>
        <v>2</v>
      </c>
      <c r="D20" s="0" t="n">
        <f aca="false">IF(OR(Çizelge!G29="S1",Çizelge!G29="S2",Çizelge!G29="S3",Çizelge!G29="E"),C20+1,0)</f>
        <v>3</v>
      </c>
      <c r="E20" s="0" t="n">
        <f aca="false">IF(OR(Çizelge!H29="S1",Çizelge!H29="S2",Çizelge!H29="S3",Çizelge!H29="E"),D20+1,0)</f>
        <v>4</v>
      </c>
      <c r="F20" s="0" t="n">
        <f aca="false">IF(OR(Çizelge!I29="S1",Çizelge!I29="S2",Çizelge!I29="S3",Çizelge!I29="E"),E20+1,0)</f>
        <v>5</v>
      </c>
      <c r="G20" s="0" t="n">
        <f aca="false">IF(OR(Çizelge!J29="S1",Çizelge!J29="S2",Çizelge!J29="S3",Çizelge!J29="E"),F20+1,0)</f>
        <v>6</v>
      </c>
      <c r="H20" s="0" t="n">
        <f aca="false">IF(OR(Çizelge!K29="S1",Çizelge!K29="S2",Çizelge!K29="S3",Çizelge!K29="E"),G20+1,0)</f>
        <v>0</v>
      </c>
      <c r="I20" s="0" t="n">
        <f aca="false">IF(OR(Çizelge!L29="S1",Çizelge!L29="S2",Çizelge!L29="S3",Çizelge!L29="E"),H20+1,0)</f>
        <v>1</v>
      </c>
      <c r="J20" s="0" t="n">
        <f aca="false">IF(OR(Çizelge!M29="S1",Çizelge!M29="S2",Çizelge!M29="S3",Çizelge!M29="E"),I20+1,0)</f>
        <v>2</v>
      </c>
      <c r="K20" s="0" t="n">
        <f aca="false">IF(OR(Çizelge!N29="S1",Çizelge!N29="S2",Çizelge!N29="S3",Çizelge!N29="E"),J20+1,0)</f>
        <v>3</v>
      </c>
      <c r="L20" s="0" t="n">
        <f aca="false">IF(OR(Çizelge!O29="S1",Çizelge!O29="S2",Çizelge!O29="S3",Çizelge!O29="E"),K20+1,0)</f>
        <v>4</v>
      </c>
      <c r="M20" s="0" t="n">
        <f aca="false">IF(OR(Çizelge!P29="S1",Çizelge!P29="S2",Çizelge!P29="S3",Çizelge!P29="E"),L20+1,0)</f>
        <v>5</v>
      </c>
      <c r="N20" s="0" t="n">
        <f aca="false">IF(OR(Çizelge!Q29="S1",Çizelge!Q29="S2",Çizelge!Q29="S3",Çizelge!Q29="E"),M20+1,0)</f>
        <v>6</v>
      </c>
      <c r="O20" s="0" t="n">
        <f aca="false">IF(OR(Çizelge!R29="S1",Çizelge!R29="S2",Çizelge!R29="S3",Çizelge!R29="E"),N20+1,0)</f>
        <v>0</v>
      </c>
      <c r="P20" s="0" t="n">
        <f aca="false">IF(OR(Çizelge!S29="S1",Çizelge!S29="S2",Çizelge!S29="S3",Çizelge!S29="E"),O20+1,0)</f>
        <v>1</v>
      </c>
      <c r="Q20" s="0" t="n">
        <f aca="false">IF(OR(Çizelge!T29="S1",Çizelge!T29="S2",Çizelge!T29="S3",Çizelge!T29="E"),P20+1,0)</f>
        <v>2</v>
      </c>
      <c r="R20" s="0" t="n">
        <f aca="false">IF(OR(Çizelge!U29="S1",Çizelge!U29="S2",Çizelge!U29="S3",Çizelge!U29="E"),Q20+1,0)</f>
        <v>0</v>
      </c>
      <c r="S20" s="0" t="n">
        <f aca="false">IF(OR(Çizelge!V29="S1",Çizelge!V29="S2",Çizelge!V29="S3",Çizelge!V29="E"),R20+1,0)</f>
        <v>1</v>
      </c>
      <c r="T20" s="0" t="n">
        <f aca="false">IF(OR(Çizelge!W29="S1",Çizelge!W29="S2",Çizelge!W29="S3",Çizelge!W29="E"),S20+1,0)</f>
        <v>2</v>
      </c>
      <c r="U20" s="0" t="n">
        <f aca="false">IF(OR(Çizelge!X29="S1",Çizelge!X29="S2",Çizelge!X29="S3",Çizelge!X29="E"),T20+1,0)</f>
        <v>3</v>
      </c>
      <c r="V20" s="0" t="n">
        <f aca="false">IF(OR(Çizelge!Y29="S1",Çizelge!Y29="S2",Çizelge!Y29="S3",Çizelge!Y29="E"),U20+1,0)</f>
        <v>0</v>
      </c>
      <c r="W20" s="0" t="n">
        <f aca="false">IF(OR(Çizelge!Z29="S1",Çizelge!Z29="S2",Çizelge!Z29="S3",Çizelge!Z29="E"),V20+1,0)</f>
        <v>1</v>
      </c>
      <c r="X20" s="0" t="n">
        <f aca="false">IF(OR(Çizelge!AA29="S1",Çizelge!AA29="S2",Çizelge!AA29="S3",Çizelge!AA29="E"),W20+1,0)</f>
        <v>2</v>
      </c>
      <c r="Y20" s="0" t="n">
        <f aca="false">IF(OR(Çizelge!AB29="S1",Çizelge!AB29="S2",Çizelge!AB29="S3",Çizelge!AB29="E"),X20+1,0)</f>
        <v>3</v>
      </c>
      <c r="Z20" s="0" t="n">
        <f aca="false">IF(OR(Çizelge!AC29="S1",Çizelge!AC29="S2",Çizelge!AC29="S3",Çizelge!AC29="E"),Y20+1,0)</f>
        <v>4</v>
      </c>
      <c r="AA20" s="0" t="n">
        <f aca="false">IF(OR(Çizelge!AD29="S1",Çizelge!AD29="S2",Çizelge!AD29="S3",Çizelge!AD29="E"),Z20+1,0)</f>
        <v>5</v>
      </c>
      <c r="AB20" s="0" t="n">
        <f aca="false">IF(OR(Çizelge!AE29="S1",Çizelge!AE29="S2",Çizelge!AE29="S3",Çizelge!AE29="E"),AA20+1,0)</f>
        <v>6</v>
      </c>
      <c r="AC20" s="0" t="n">
        <f aca="false">IF(OR(Çizelge!AF29="S1",Çizelge!AF29="S2",Çizelge!AF29="S3",Çizelge!AF29="E"),AB20+1,0)</f>
        <v>0</v>
      </c>
      <c r="AD20" s="0" t="n">
        <f aca="false">IF(OR(Çizelge!AG29="S1",Çizelge!AG29="S2",Çizelge!AG29="S3",Çizelge!AG29="E"),AC20+1,0)</f>
        <v>1</v>
      </c>
      <c r="AE20" s="0" t="n">
        <f aca="false">IF(OR(Çizelge!AH29="S1",Çizelge!AH29="S2",Çizelge!AH29="S3",Çizelge!AH29="E"),AD20+1,0)</f>
        <v>0</v>
      </c>
      <c r="AH20" s="0" t="n">
        <f aca="false">MAX(A20:AE20)</f>
        <v>6</v>
      </c>
      <c r="AJ20" s="0" t="n">
        <f aca="false">IF(Çizelge!V8="","",DAY(Çizelge!V8))</f>
        <v>19</v>
      </c>
      <c r="AK20" s="0" t="n">
        <f aca="false">IF(Çizelge!V8="",0,Çizelge!V35+Çizelge!V36+Çizelge!V37)</f>
        <v>24</v>
      </c>
      <c r="AL20" s="0" t="n">
        <f aca="false">IF(Çizelge!V8="",0,IF(AND(WEEKDAY(Çizelge!V8,2)=7,Ayarlar!$B$10="Hayır"),0,Ayarlar!$B$7+Ayarlar!$B$8+Ayarlar!$B$9))</f>
        <v>23</v>
      </c>
      <c r="AM20" s="0" t="n">
        <f aca="false">IF(Çizelge!V38="",0,Çizelge!V38)</f>
        <v>0</v>
      </c>
      <c r="AR20" s="0" t="str">
        <f aca="false">Çizelge!B29</f>
        <v>Pınar Tekin</v>
      </c>
      <c r="AS20" s="0" t="n">
        <f aca="false">Çizelge!AI29</f>
        <v>11</v>
      </c>
      <c r="AT20" s="0" t="n">
        <f aca="false">Çizelge!AJ29</f>
        <v>7</v>
      </c>
      <c r="AU20" s="0" t="n">
        <f aca="false">Çizelge!AK29</f>
        <v>4</v>
      </c>
      <c r="AV20" s="0" t="n">
        <f aca="false">Çizelge!AM29</f>
        <v>1</v>
      </c>
      <c r="AX20" s="0" t="n">
        <f aca="false">IF(Çizelge!D29="S3",1,0)</f>
        <v>0</v>
      </c>
      <c r="AY20" s="0" t="n">
        <f aca="false">IF(Çizelge!E29="S3",AX20+1,0)</f>
        <v>0</v>
      </c>
      <c r="AZ20" s="0" t="n">
        <f aca="false">IF(Çizelge!F29="S3",AY20+1,0)</f>
        <v>0</v>
      </c>
      <c r="BA20" s="0" t="n">
        <f aca="false">IF(Çizelge!G29="S3",AZ20+1,0)</f>
        <v>0</v>
      </c>
      <c r="BB20" s="0" t="n">
        <f aca="false">IF(Çizelge!H29="S3",BA20+1,0)</f>
        <v>0</v>
      </c>
      <c r="BC20" s="0" t="n">
        <f aca="false">IF(Çizelge!I29="S3",BB20+1,0)</f>
        <v>0</v>
      </c>
      <c r="BD20" s="0" t="n">
        <f aca="false">IF(Çizelge!J29="S3",BC20+1,0)</f>
        <v>0</v>
      </c>
      <c r="BE20" s="0" t="n">
        <f aca="false">IF(Çizelge!K29="S3",BD20+1,0)</f>
        <v>0</v>
      </c>
      <c r="BF20" s="0" t="n">
        <f aca="false">IF(Çizelge!L29="S3",BE20+1,0)</f>
        <v>0</v>
      </c>
      <c r="BG20" s="0" t="n">
        <f aca="false">IF(Çizelge!M29="S3",BF20+1,0)</f>
        <v>0</v>
      </c>
      <c r="BH20" s="0" t="n">
        <f aca="false">IF(Çizelge!N29="S3",BG20+1,0)</f>
        <v>0</v>
      </c>
      <c r="BI20" s="0" t="n">
        <f aca="false">IF(Çizelge!O29="S3",BH20+1,0)</f>
        <v>0</v>
      </c>
      <c r="BJ20" s="0" t="n">
        <f aca="false">IF(Çizelge!P29="S3",BI20+1,0)</f>
        <v>0</v>
      </c>
      <c r="BK20" s="0" t="n">
        <f aca="false">IF(Çizelge!Q29="S3",BJ20+1,0)</f>
        <v>1</v>
      </c>
      <c r="BL20" s="0" t="n">
        <f aca="false">IF(Çizelge!R29="S3",BK20+1,0)</f>
        <v>0</v>
      </c>
      <c r="BM20" s="0" t="n">
        <f aca="false">IF(Çizelge!S29="S3",BL20+1,0)</f>
        <v>0</v>
      </c>
      <c r="BN20" s="0" t="n">
        <f aca="false">IF(Çizelge!T29="S3",BM20+1,0)</f>
        <v>1</v>
      </c>
      <c r="BO20" s="0" t="n">
        <f aca="false">IF(Çizelge!U29="S3",BN20+1,0)</f>
        <v>0</v>
      </c>
      <c r="BP20" s="0" t="n">
        <f aca="false">IF(Çizelge!V29="S3",BO20+1,0)</f>
        <v>1</v>
      </c>
      <c r="BQ20" s="0" t="n">
        <f aca="false">IF(Çizelge!W29="S3",BP20+1,0)</f>
        <v>2</v>
      </c>
      <c r="BR20" s="0" t="n">
        <f aca="false">IF(Çizelge!X29="S3",BQ20+1,0)</f>
        <v>0</v>
      </c>
      <c r="BS20" s="0" t="n">
        <f aca="false">IF(Çizelge!Y29="S3",BR20+1,0)</f>
        <v>0</v>
      </c>
      <c r="BT20" s="0" t="n">
        <f aca="false">IF(Çizelge!Z29="S3",BS20+1,0)</f>
        <v>0</v>
      </c>
      <c r="BU20" s="0" t="n">
        <f aca="false">IF(Çizelge!AA29="S3",BT20+1,0)</f>
        <v>0</v>
      </c>
      <c r="BV20" s="0" t="n">
        <f aca="false">IF(Çizelge!AB29="S3",BU20+1,0)</f>
        <v>0</v>
      </c>
      <c r="BW20" s="0" t="n">
        <f aca="false">IF(Çizelge!AC29="S3",BV20+1,0)</f>
        <v>0</v>
      </c>
      <c r="BX20" s="0" t="n">
        <f aca="false">IF(Çizelge!AD29="S3",BW20+1,0)</f>
        <v>0</v>
      </c>
      <c r="BY20" s="0" t="n">
        <f aca="false">IF(Çizelge!AE29="S3",BX20+1,0)</f>
        <v>0</v>
      </c>
      <c r="BZ20" s="0" t="n">
        <f aca="false">IF(Çizelge!AF29="S3",BY20+1,0)</f>
        <v>0</v>
      </c>
      <c r="CA20" s="0" t="n">
        <f aca="false">IF(Çizelge!AG29="S3",BZ20+1,0)</f>
        <v>0</v>
      </c>
      <c r="CB20" s="0" t="n">
        <f aca="false">IF(Çizelge!AH29="S3",CA20+1,0)</f>
        <v>0</v>
      </c>
      <c r="CD20" s="0" t="n">
        <f aca="false">MAX(AX20:CB20)</f>
        <v>2</v>
      </c>
      <c r="CF20" s="0" t="n">
        <f aca="false">CF19+((Çizelge!$AP29&lt;&gt;"")*1)</f>
        <v>2</v>
      </c>
      <c r="CG20" s="0" t="n">
        <f aca="false">CG19+((Hesap!AM20&gt;0)*1)</f>
        <v>11</v>
      </c>
      <c r="CH20" s="0" t="str">
        <f aca="false">IF(Çizelge!V8="","",TEXT(Çizelge!V8,"dd.mm"))</f>
        <v>19.11</v>
      </c>
      <c r="CI20" s="0" t="n">
        <f aca="false">IF(Çizelge!V8="",0,MAX(0,Ayarlar!$B$7-Çizelge!V35))</f>
        <v>0</v>
      </c>
      <c r="CJ20" s="0" t="n">
        <f aca="false">IF(Çizelge!V8="",0,MAX(0,Ayarlar!$B$8-Çizelge!V36))</f>
        <v>0</v>
      </c>
      <c r="CK20" s="0" t="n">
        <f aca="false">IF(Çizelge!V8="",0,MAX(0,Ayarlar!$B$9-Çizelge!V37))</f>
        <v>0</v>
      </c>
    </row>
    <row r="21" customFormat="false" ht="15" hidden="false" customHeight="false" outlineLevel="0" collapsed="false">
      <c r="A21" s="0" t="n">
        <f aca="false">IF(OR(Çizelge!D30="S1",Çizelge!D30="S2",Çizelge!D30="S3",Çizelge!D30="E"),1,0)</f>
        <v>0</v>
      </c>
      <c r="B21" s="0" t="n">
        <f aca="false">IF(OR(Çizelge!E30="S1",Çizelge!E30="S2",Çizelge!E30="S3",Çizelge!E30="E"),A21+1,0)</f>
        <v>1</v>
      </c>
      <c r="C21" s="0" t="n">
        <f aca="false">IF(OR(Çizelge!F30="S1",Çizelge!F30="S2",Çizelge!F30="S3",Çizelge!F30="E"),B21+1,0)</f>
        <v>2</v>
      </c>
      <c r="D21" s="0" t="n">
        <f aca="false">IF(OR(Çizelge!G30="S1",Çizelge!G30="S2",Çizelge!G30="S3",Çizelge!G30="E"),C21+1,0)</f>
        <v>3</v>
      </c>
      <c r="E21" s="0" t="n">
        <f aca="false">IF(OR(Çizelge!H30="S1",Çizelge!H30="S2",Çizelge!H30="S3",Çizelge!H30="E"),D21+1,0)</f>
        <v>4</v>
      </c>
      <c r="F21" s="0" t="n">
        <f aca="false">IF(OR(Çizelge!I30="S1",Çizelge!I30="S2",Çizelge!I30="S3",Çizelge!I30="E"),E21+1,0)</f>
        <v>5</v>
      </c>
      <c r="G21" s="0" t="n">
        <f aca="false">IF(OR(Çizelge!J30="S1",Çizelge!J30="S2",Çizelge!J30="S3",Çizelge!J30="E"),F21+1,0)</f>
        <v>6</v>
      </c>
      <c r="H21" s="0" t="n">
        <f aca="false">IF(OR(Çizelge!K30="S1",Çizelge!K30="S2",Çizelge!K30="S3",Çizelge!K30="E"),G21+1,0)</f>
        <v>0</v>
      </c>
      <c r="I21" s="0" t="n">
        <f aca="false">IF(OR(Çizelge!L30="S1",Çizelge!L30="S2",Çizelge!L30="S3",Çizelge!L30="E"),H21+1,0)</f>
        <v>1</v>
      </c>
      <c r="J21" s="0" t="n">
        <f aca="false">IF(OR(Çizelge!M30="S1",Çizelge!M30="S2",Çizelge!M30="S3",Çizelge!M30="E"),I21+1,0)</f>
        <v>2</v>
      </c>
      <c r="K21" s="0" t="n">
        <f aca="false">IF(OR(Çizelge!N30="S1",Çizelge!N30="S2",Çizelge!N30="S3",Çizelge!N30="E"),J21+1,0)</f>
        <v>0</v>
      </c>
      <c r="L21" s="0" t="n">
        <f aca="false">IF(OR(Çizelge!O30="S1",Çizelge!O30="S2",Çizelge!O30="S3",Çizelge!O30="E"),K21+1,0)</f>
        <v>0</v>
      </c>
      <c r="M21" s="0" t="n">
        <f aca="false">IF(OR(Çizelge!P30="S1",Çizelge!P30="S2",Çizelge!P30="S3",Çizelge!P30="E"),L21+1,0)</f>
        <v>1</v>
      </c>
      <c r="N21" s="0" t="n">
        <f aca="false">IF(OR(Çizelge!Q30="S1",Çizelge!Q30="S2",Çizelge!Q30="S3",Çizelge!Q30="E"),M21+1,0)</f>
        <v>2</v>
      </c>
      <c r="O21" s="0" t="n">
        <f aca="false">IF(OR(Çizelge!R30="S1",Çizelge!R30="S2",Çizelge!R30="S3",Çizelge!R30="E"),N21+1,0)</f>
        <v>0</v>
      </c>
      <c r="P21" s="0" t="n">
        <f aca="false">IF(OR(Çizelge!S30="S1",Çizelge!S30="S2",Çizelge!S30="S3",Çizelge!S30="E"),O21+1,0)</f>
        <v>1</v>
      </c>
      <c r="Q21" s="0" t="n">
        <f aca="false">IF(OR(Çizelge!T30="S1",Çizelge!T30="S2",Çizelge!T30="S3",Çizelge!T30="E"),P21+1,0)</f>
        <v>2</v>
      </c>
      <c r="R21" s="0" t="n">
        <f aca="false">IF(OR(Çizelge!U30="S1",Çizelge!U30="S2",Çizelge!U30="S3",Çizelge!U30="E"),Q21+1,0)</f>
        <v>3</v>
      </c>
      <c r="S21" s="0" t="n">
        <f aca="false">IF(OR(Çizelge!V30="S1",Çizelge!V30="S2",Çizelge!V30="S3",Çizelge!V30="E"),R21+1,0)</f>
        <v>4</v>
      </c>
      <c r="T21" s="0" t="n">
        <f aca="false">IF(OR(Çizelge!W30="S1",Çizelge!W30="S2",Çizelge!W30="S3",Çizelge!W30="E"),S21+1,0)</f>
        <v>5</v>
      </c>
      <c r="U21" s="0" t="n">
        <f aca="false">IF(OR(Çizelge!X30="S1",Çizelge!X30="S2",Çizelge!X30="S3",Çizelge!X30="E"),T21+1,0)</f>
        <v>6</v>
      </c>
      <c r="V21" s="0" t="n">
        <f aca="false">IF(OR(Çizelge!Y30="S1",Çizelge!Y30="S2",Çizelge!Y30="S3",Çizelge!Y30="E"),U21+1,0)</f>
        <v>0</v>
      </c>
      <c r="W21" s="0" t="n">
        <f aca="false">IF(OR(Çizelge!Z30="S1",Çizelge!Z30="S2",Çizelge!Z30="S3",Çizelge!Z30="E"),V21+1,0)</f>
        <v>1</v>
      </c>
      <c r="X21" s="0" t="n">
        <f aca="false">IF(OR(Çizelge!AA30="S1",Çizelge!AA30="S2",Çizelge!AA30="S3",Çizelge!AA30="E"),W21+1,0)</f>
        <v>2</v>
      </c>
      <c r="Y21" s="0" t="n">
        <f aca="false">IF(OR(Çizelge!AB30="S1",Çizelge!AB30="S2",Çizelge!AB30="S3",Çizelge!AB30="E"),X21+1,0)</f>
        <v>3</v>
      </c>
      <c r="Z21" s="0" t="n">
        <f aca="false">IF(OR(Çizelge!AC30="S1",Çizelge!AC30="S2",Çizelge!AC30="S3",Çizelge!AC30="E"),Y21+1,0)</f>
        <v>4</v>
      </c>
      <c r="AA21" s="0" t="n">
        <f aca="false">IF(OR(Çizelge!AD30="S1",Çizelge!AD30="S2",Çizelge!AD30="S3",Çizelge!AD30="E"),Z21+1,0)</f>
        <v>0</v>
      </c>
      <c r="AB21" s="0" t="n">
        <f aca="false">IF(OR(Çizelge!AE30="S1",Çizelge!AE30="S2",Çizelge!AE30="S3",Çizelge!AE30="E"),AA21+1,0)</f>
        <v>1</v>
      </c>
      <c r="AC21" s="0" t="n">
        <f aca="false">IF(OR(Çizelge!AF30="S1",Çizelge!AF30="S2",Çizelge!AF30="S3",Çizelge!AF30="E"),AB21+1,0)</f>
        <v>0</v>
      </c>
      <c r="AD21" s="0" t="n">
        <f aca="false">IF(OR(Çizelge!AG30="S1",Çizelge!AG30="S2",Çizelge!AG30="S3",Çizelge!AG30="E"),AC21+1,0)</f>
        <v>1</v>
      </c>
      <c r="AE21" s="0" t="n">
        <f aca="false">IF(OR(Çizelge!AH30="S1",Çizelge!AH30="S2",Çizelge!AH30="S3",Çizelge!AH30="E"),AD21+1,0)</f>
        <v>0</v>
      </c>
      <c r="AH21" s="0" t="n">
        <f aca="false">MAX(A21:AE21)</f>
        <v>6</v>
      </c>
      <c r="AJ21" s="0" t="n">
        <f aca="false">IF(Çizelge!W8="","",DAY(Çizelge!W8))</f>
        <v>20</v>
      </c>
      <c r="AK21" s="0" t="n">
        <f aca="false">IF(Çizelge!W8="",0,Çizelge!W35+Çizelge!W36+Çizelge!W37)</f>
        <v>22</v>
      </c>
      <c r="AL21" s="0" t="n">
        <f aca="false">IF(Çizelge!W8="",0,IF(AND(WEEKDAY(Çizelge!W8,2)=7,Ayarlar!$B$10="Hayır"),0,Ayarlar!$B$7+Ayarlar!$B$8+Ayarlar!$B$9))</f>
        <v>23</v>
      </c>
      <c r="AM21" s="0" t="n">
        <f aca="false">IF(Çizelge!W38="",0,Çizelge!W38)</f>
        <v>2</v>
      </c>
      <c r="AR21" s="0" t="str">
        <f aca="false">Çizelge!B30</f>
        <v>Barış Kılıç</v>
      </c>
      <c r="AS21" s="0" t="n">
        <f aca="false">Çizelge!AI30</f>
        <v>6</v>
      </c>
      <c r="AT21" s="0" t="n">
        <f aca="false">Çizelge!AJ30</f>
        <v>9</v>
      </c>
      <c r="AU21" s="0" t="n">
        <f aca="false">Çizelge!AK30</f>
        <v>6</v>
      </c>
      <c r="AV21" s="0" t="n">
        <f aca="false">Çizelge!AM30</f>
        <v>3</v>
      </c>
      <c r="AX21" s="0" t="n">
        <f aca="false">IF(Çizelge!D30="S3",1,0)</f>
        <v>0</v>
      </c>
      <c r="AY21" s="0" t="n">
        <f aca="false">IF(Çizelge!E30="S3",AX21+1,0)</f>
        <v>0</v>
      </c>
      <c r="AZ21" s="0" t="n">
        <f aca="false">IF(Çizelge!F30="S3",AY21+1,0)</f>
        <v>0</v>
      </c>
      <c r="BA21" s="0" t="n">
        <f aca="false">IF(Çizelge!G30="S3",AZ21+1,0)</f>
        <v>0</v>
      </c>
      <c r="BB21" s="0" t="n">
        <f aca="false">IF(Çizelge!H30="S3",BA21+1,0)</f>
        <v>0</v>
      </c>
      <c r="BC21" s="0" t="n">
        <f aca="false">IF(Çizelge!I30="S3",BB21+1,0)</f>
        <v>0</v>
      </c>
      <c r="BD21" s="0" t="n">
        <f aca="false">IF(Çizelge!J30="S3",BC21+1,0)</f>
        <v>1</v>
      </c>
      <c r="BE21" s="0" t="n">
        <f aca="false">IF(Çizelge!K30="S3",BD21+1,0)</f>
        <v>0</v>
      </c>
      <c r="BF21" s="0" t="n">
        <f aca="false">IF(Çizelge!L30="S3",BE21+1,0)</f>
        <v>1</v>
      </c>
      <c r="BG21" s="0" t="n">
        <f aca="false">IF(Çizelge!M30="S3",BF21+1,0)</f>
        <v>2</v>
      </c>
      <c r="BH21" s="0" t="n">
        <f aca="false">IF(Çizelge!N30="S3",BG21+1,0)</f>
        <v>0</v>
      </c>
      <c r="BI21" s="0" t="n">
        <f aca="false">IF(Çizelge!O30="S3",BH21+1,0)</f>
        <v>0</v>
      </c>
      <c r="BJ21" s="0" t="n">
        <f aca="false">IF(Çizelge!P30="S3",BI21+1,0)</f>
        <v>1</v>
      </c>
      <c r="BK21" s="0" t="n">
        <f aca="false">IF(Çizelge!Q30="S3",BJ21+1,0)</f>
        <v>0</v>
      </c>
      <c r="BL21" s="0" t="n">
        <f aca="false">IF(Çizelge!R30="S3",BK21+1,0)</f>
        <v>0</v>
      </c>
      <c r="BM21" s="0" t="n">
        <f aca="false">IF(Çizelge!S30="S3",BL21+1,0)</f>
        <v>0</v>
      </c>
      <c r="BN21" s="0" t="n">
        <f aca="false">IF(Çizelge!T30="S3",BM21+1,0)</f>
        <v>0</v>
      </c>
      <c r="BO21" s="0" t="n">
        <f aca="false">IF(Çizelge!U30="S3",BN21+1,0)</f>
        <v>0</v>
      </c>
      <c r="BP21" s="0" t="n">
        <f aca="false">IF(Çizelge!V30="S3",BO21+1,0)</f>
        <v>0</v>
      </c>
      <c r="BQ21" s="0" t="n">
        <f aca="false">IF(Çizelge!W30="S3",BP21+1,0)</f>
        <v>0</v>
      </c>
      <c r="BR21" s="0" t="n">
        <f aca="false">IF(Çizelge!X30="S3",BQ21+1,0)</f>
        <v>0</v>
      </c>
      <c r="BS21" s="0" t="n">
        <f aca="false">IF(Çizelge!Y30="S3",BR21+1,0)</f>
        <v>0</v>
      </c>
      <c r="BT21" s="0" t="n">
        <f aca="false">IF(Çizelge!Z30="S3",BS21+1,0)</f>
        <v>0</v>
      </c>
      <c r="BU21" s="0" t="n">
        <f aca="false">IF(Çizelge!AA30="S3",BT21+1,0)</f>
        <v>0</v>
      </c>
      <c r="BV21" s="0" t="n">
        <f aca="false">IF(Çizelge!AB30="S3",BU21+1,0)</f>
        <v>0</v>
      </c>
      <c r="BW21" s="0" t="n">
        <f aca="false">IF(Çizelge!AC30="S3",BV21+1,0)</f>
        <v>0</v>
      </c>
      <c r="BX21" s="0" t="n">
        <f aca="false">IF(Çizelge!AD30="S3",BW21+1,0)</f>
        <v>0</v>
      </c>
      <c r="BY21" s="0" t="n">
        <f aca="false">IF(Çizelge!AE30="S3",BX21+1,0)</f>
        <v>1</v>
      </c>
      <c r="BZ21" s="0" t="n">
        <f aca="false">IF(Çizelge!AF30="S3",BY21+1,0)</f>
        <v>0</v>
      </c>
      <c r="CA21" s="0" t="n">
        <f aca="false">IF(Çizelge!AG30="S3",BZ21+1,0)</f>
        <v>1</v>
      </c>
      <c r="CB21" s="0" t="n">
        <f aca="false">IF(Çizelge!AH30="S3",CA21+1,0)</f>
        <v>0</v>
      </c>
      <c r="CD21" s="0" t="n">
        <f aca="false">MAX(AX21:CB21)</f>
        <v>2</v>
      </c>
      <c r="CF21" s="0" t="n">
        <f aca="false">CF20+((Çizelge!$AP30&lt;&gt;"")*1)</f>
        <v>2</v>
      </c>
      <c r="CG21" s="0" t="n">
        <f aca="false">CG20+((Hesap!AM21&gt;0)*1)</f>
        <v>12</v>
      </c>
      <c r="CH21" s="0" t="str">
        <f aca="false">IF(Çizelge!W8="","",TEXT(Çizelge!W8,"dd.mm"))</f>
        <v>20.11</v>
      </c>
      <c r="CI21" s="0" t="n">
        <f aca="false">IF(Çizelge!W8="",0,MAX(0,Ayarlar!$B$7-Çizelge!W35))</f>
        <v>1</v>
      </c>
      <c r="CJ21" s="0" t="n">
        <f aca="false">IF(Çizelge!W8="",0,MAX(0,Ayarlar!$B$8-Çizelge!W36))</f>
        <v>1</v>
      </c>
      <c r="CK21" s="0" t="n">
        <f aca="false">IF(Çizelge!W8="",0,MAX(0,Ayarlar!$B$9-Çizelge!W37))</f>
        <v>0</v>
      </c>
    </row>
    <row r="22" customFormat="false" ht="15" hidden="false" customHeight="false" outlineLevel="0" collapsed="false">
      <c r="A22" s="0" t="n">
        <f aca="false">IF(OR(Çizelge!D31="S1",Çizelge!D31="S2",Çizelge!D31="S3",Çizelge!D31="E"),1,0)</f>
        <v>0</v>
      </c>
      <c r="B22" s="0" t="n">
        <f aca="false">IF(OR(Çizelge!E31="S1",Çizelge!E31="S2",Çizelge!E31="S3",Çizelge!E31="E"),A22+1,0)</f>
        <v>1</v>
      </c>
      <c r="C22" s="0" t="n">
        <f aca="false">IF(OR(Çizelge!F31="S1",Çizelge!F31="S2",Çizelge!F31="S3",Çizelge!F31="E"),B22+1,0)</f>
        <v>2</v>
      </c>
      <c r="D22" s="0" t="n">
        <f aca="false">IF(OR(Çizelge!G31="S1",Çizelge!G31="S2",Çizelge!G31="S3",Çizelge!G31="E"),C22+1,0)</f>
        <v>3</v>
      </c>
      <c r="E22" s="0" t="n">
        <f aca="false">IF(OR(Çizelge!H31="S1",Çizelge!H31="S2",Çizelge!H31="S3",Çizelge!H31="E"),D22+1,0)</f>
        <v>4</v>
      </c>
      <c r="F22" s="0" t="n">
        <f aca="false">IF(OR(Çizelge!I31="S1",Çizelge!I31="S2",Çizelge!I31="S3",Çizelge!I31="E"),E22+1,0)</f>
        <v>5</v>
      </c>
      <c r="G22" s="0" t="n">
        <f aca="false">IF(OR(Çizelge!J31="S1",Çizelge!J31="S2",Çizelge!J31="S3",Çizelge!J31="E"),F22+1,0)</f>
        <v>6</v>
      </c>
      <c r="H22" s="0" t="n">
        <f aca="false">IF(OR(Çizelge!K31="S1",Çizelge!K31="S2",Çizelge!K31="S3",Çizelge!K31="E"),G22+1,0)</f>
        <v>0</v>
      </c>
      <c r="I22" s="0" t="n">
        <f aca="false">IF(OR(Çizelge!L31="S1",Çizelge!L31="S2",Çizelge!L31="S3",Çizelge!L31="E"),H22+1,0)</f>
        <v>1</v>
      </c>
      <c r="J22" s="0" t="n">
        <f aca="false">IF(OR(Çizelge!M31="S1",Çizelge!M31="S2",Çizelge!M31="S3",Çizelge!M31="E"),I22+1,0)</f>
        <v>2</v>
      </c>
      <c r="K22" s="0" t="n">
        <f aca="false">IF(OR(Çizelge!N31="S1",Çizelge!N31="S2",Çizelge!N31="S3",Çizelge!N31="E"),J22+1,0)</f>
        <v>3</v>
      </c>
      <c r="L22" s="0" t="n">
        <f aca="false">IF(OR(Çizelge!O31="S1",Çizelge!O31="S2",Çizelge!O31="S3",Çizelge!O31="E"),K22+1,0)</f>
        <v>4</v>
      </c>
      <c r="M22" s="0" t="n">
        <f aca="false">IF(OR(Çizelge!P31="S1",Çizelge!P31="S2",Çizelge!P31="S3",Çizelge!P31="E"),L22+1,0)</f>
        <v>5</v>
      </c>
      <c r="N22" s="0" t="n">
        <f aca="false">IF(OR(Çizelge!Q31="S1",Çizelge!Q31="S2",Çizelge!Q31="S3",Çizelge!Q31="E"),M22+1,0)</f>
        <v>6</v>
      </c>
      <c r="O22" s="0" t="n">
        <f aca="false">IF(OR(Çizelge!R31="S1",Çizelge!R31="S2",Çizelge!R31="S3",Çizelge!R31="E"),N22+1,0)</f>
        <v>0</v>
      </c>
      <c r="P22" s="0" t="n">
        <f aca="false">IF(OR(Çizelge!S31="S1",Çizelge!S31="S2",Çizelge!S31="S3",Çizelge!S31="E"),O22+1,0)</f>
        <v>1</v>
      </c>
      <c r="Q22" s="0" t="n">
        <f aca="false">IF(OR(Çizelge!T31="S1",Çizelge!T31="S2",Çizelge!T31="S3",Çizelge!T31="E"),P22+1,0)</f>
        <v>2</v>
      </c>
      <c r="R22" s="0" t="n">
        <f aca="false">IF(OR(Çizelge!U31="S1",Çizelge!U31="S2",Çizelge!U31="S3",Çizelge!U31="E"),Q22+1,0)</f>
        <v>3</v>
      </c>
      <c r="S22" s="0" t="n">
        <f aca="false">IF(OR(Çizelge!V31="S1",Çizelge!V31="S2",Çizelge!V31="S3",Çizelge!V31="E"),R22+1,0)</f>
        <v>4</v>
      </c>
      <c r="T22" s="0" t="n">
        <f aca="false">IF(OR(Çizelge!W31="S1",Çizelge!W31="S2",Çizelge!W31="S3",Çizelge!W31="E"),S22+1,0)</f>
        <v>5</v>
      </c>
      <c r="U22" s="0" t="n">
        <f aca="false">IF(OR(Çizelge!X31="S1",Çizelge!X31="S2",Çizelge!X31="S3",Çizelge!X31="E"),T22+1,0)</f>
        <v>6</v>
      </c>
      <c r="V22" s="0" t="n">
        <f aca="false">IF(OR(Çizelge!Y31="S1",Çizelge!Y31="S2",Çizelge!Y31="S3",Çizelge!Y31="E"),U22+1,0)</f>
        <v>0</v>
      </c>
      <c r="W22" s="0" t="n">
        <f aca="false">IF(OR(Çizelge!Z31="S1",Çizelge!Z31="S2",Çizelge!Z31="S3",Çizelge!Z31="E"),V22+1,0)</f>
        <v>1</v>
      </c>
      <c r="X22" s="0" t="n">
        <f aca="false">IF(OR(Çizelge!AA31="S1",Çizelge!AA31="S2",Çizelge!AA31="S3",Çizelge!AA31="E"),W22+1,0)</f>
        <v>2</v>
      </c>
      <c r="Y22" s="0" t="n">
        <f aca="false">IF(OR(Çizelge!AB31="S1",Çizelge!AB31="S2",Çizelge!AB31="S3",Çizelge!AB31="E"),X22+1,0)</f>
        <v>3</v>
      </c>
      <c r="Z22" s="0" t="n">
        <f aca="false">IF(OR(Çizelge!AC31="S1",Çizelge!AC31="S2",Çizelge!AC31="S3",Çizelge!AC31="E"),Y22+1,0)</f>
        <v>4</v>
      </c>
      <c r="AA22" s="0" t="n">
        <f aca="false">IF(OR(Çizelge!AD31="S1",Çizelge!AD31="S2",Çizelge!AD31="S3",Çizelge!AD31="E"),Z22+1,0)</f>
        <v>0</v>
      </c>
      <c r="AB22" s="0" t="n">
        <f aca="false">IF(OR(Çizelge!AE31="S1",Çizelge!AE31="S2",Çizelge!AE31="S3",Çizelge!AE31="E"),AA22+1,0)</f>
        <v>1</v>
      </c>
      <c r="AC22" s="0" t="n">
        <f aca="false">IF(OR(Çizelge!AF31="S1",Çizelge!AF31="S2",Çizelge!AF31="S3",Çizelge!AF31="E"),AB22+1,0)</f>
        <v>0</v>
      </c>
      <c r="AD22" s="0" t="n">
        <f aca="false">IF(OR(Çizelge!AG31="S1",Çizelge!AG31="S2",Çizelge!AG31="S3",Çizelge!AG31="E"),AC22+1,0)</f>
        <v>1</v>
      </c>
      <c r="AE22" s="0" t="n">
        <f aca="false">IF(OR(Çizelge!AH31="S1",Çizelge!AH31="S2",Çizelge!AH31="S3",Çizelge!AH31="E"),AD22+1,0)</f>
        <v>0</v>
      </c>
      <c r="AH22" s="0" t="n">
        <f aca="false">MAX(A22:AE22)</f>
        <v>6</v>
      </c>
      <c r="AJ22" s="0" t="n">
        <f aca="false">IF(Çizelge!X8="","",DAY(Çizelge!X8))</f>
        <v>21</v>
      </c>
      <c r="AK22" s="0" t="n">
        <f aca="false">IF(Çizelge!X8="",0,Çizelge!X35+Çizelge!X36+Çizelge!X37)</f>
        <v>24</v>
      </c>
      <c r="AL22" s="0" t="n">
        <f aca="false">IF(Çizelge!X8="",0,IF(AND(WEEKDAY(Çizelge!X8,2)=7,Ayarlar!$B$10="Hayır"),0,Ayarlar!$B$7+Ayarlar!$B$8+Ayarlar!$B$9))</f>
        <v>23</v>
      </c>
      <c r="AM22" s="0" t="n">
        <f aca="false">IF(Çizelge!X38="",0,Çizelge!X38)</f>
        <v>0</v>
      </c>
      <c r="AR22" s="0" t="str">
        <f aca="false">Çizelge!B31</f>
        <v>Ece Karaca</v>
      </c>
      <c r="AS22" s="0" t="n">
        <f aca="false">Çizelge!AI31</f>
        <v>8</v>
      </c>
      <c r="AT22" s="0" t="n">
        <f aca="false">Çizelge!AJ31</f>
        <v>6</v>
      </c>
      <c r="AU22" s="0" t="n">
        <f aca="false">Çizelge!AK31</f>
        <v>10</v>
      </c>
      <c r="AV22" s="0" t="n">
        <f aca="false">Çizelge!AM31</f>
        <v>1</v>
      </c>
      <c r="AX22" s="0" t="n">
        <f aca="false">IF(Çizelge!D31="S3",1,0)</f>
        <v>0</v>
      </c>
      <c r="AY22" s="0" t="n">
        <f aca="false">IF(Çizelge!E31="S3",AX22+1,0)</f>
        <v>1</v>
      </c>
      <c r="AZ22" s="0" t="n">
        <f aca="false">IF(Çizelge!F31="S3",AY22+1,0)</f>
        <v>2</v>
      </c>
      <c r="BA22" s="0" t="n">
        <f aca="false">IF(Çizelge!G31="S3",AZ22+1,0)</f>
        <v>3</v>
      </c>
      <c r="BB22" s="0" t="n">
        <f aca="false">IF(Çizelge!H31="S3",BA22+1,0)</f>
        <v>4</v>
      </c>
      <c r="BC22" s="0" t="n">
        <f aca="false">IF(Çizelge!I31="S3",BB22+1,0)</f>
        <v>5</v>
      </c>
      <c r="BD22" s="0" t="n">
        <f aca="false">IF(Çizelge!J31="S3",BC22+1,0)</f>
        <v>0</v>
      </c>
      <c r="BE22" s="0" t="n">
        <f aca="false">IF(Çizelge!K31="S3",BD22+1,0)</f>
        <v>0</v>
      </c>
      <c r="BF22" s="0" t="n">
        <f aca="false">IF(Çizelge!L31="S3",BE22+1,0)</f>
        <v>0</v>
      </c>
      <c r="BG22" s="0" t="n">
        <f aca="false">IF(Çizelge!M31="S3",BF22+1,0)</f>
        <v>0</v>
      </c>
      <c r="BH22" s="0" t="n">
        <f aca="false">IF(Çizelge!N31="S3",BG22+1,0)</f>
        <v>0</v>
      </c>
      <c r="BI22" s="0" t="n">
        <f aca="false">IF(Çizelge!O31="S3",BH22+1,0)</f>
        <v>0</v>
      </c>
      <c r="BJ22" s="0" t="n">
        <f aca="false">IF(Çizelge!P31="S3",BI22+1,0)</f>
        <v>0</v>
      </c>
      <c r="BK22" s="0" t="n">
        <f aca="false">IF(Çizelge!Q31="S3",BJ22+1,0)</f>
        <v>0</v>
      </c>
      <c r="BL22" s="0" t="n">
        <f aca="false">IF(Çizelge!R31="S3",BK22+1,0)</f>
        <v>0</v>
      </c>
      <c r="BM22" s="0" t="n">
        <f aca="false">IF(Çizelge!S31="S3",BL22+1,0)</f>
        <v>0</v>
      </c>
      <c r="BN22" s="0" t="n">
        <f aca="false">IF(Çizelge!T31="S3",BM22+1,0)</f>
        <v>0</v>
      </c>
      <c r="BO22" s="0" t="n">
        <f aca="false">IF(Çizelge!U31="S3",BN22+1,0)</f>
        <v>0</v>
      </c>
      <c r="BP22" s="0" t="n">
        <f aca="false">IF(Çizelge!V31="S3",BO22+1,0)</f>
        <v>0</v>
      </c>
      <c r="BQ22" s="0" t="n">
        <f aca="false">IF(Çizelge!W31="S3",BP22+1,0)</f>
        <v>0</v>
      </c>
      <c r="BR22" s="0" t="n">
        <f aca="false">IF(Çizelge!X31="S3",BQ22+1,0)</f>
        <v>1</v>
      </c>
      <c r="BS22" s="0" t="n">
        <f aca="false">IF(Çizelge!Y31="S3",BR22+1,0)</f>
        <v>0</v>
      </c>
      <c r="BT22" s="0" t="n">
        <f aca="false">IF(Çizelge!Z31="S3",BS22+1,0)</f>
        <v>1</v>
      </c>
      <c r="BU22" s="0" t="n">
        <f aca="false">IF(Çizelge!AA31="S3",BT22+1,0)</f>
        <v>2</v>
      </c>
      <c r="BV22" s="0" t="n">
        <f aca="false">IF(Çizelge!AB31="S3",BU22+1,0)</f>
        <v>3</v>
      </c>
      <c r="BW22" s="0" t="n">
        <f aca="false">IF(Çizelge!AC31="S3",BV22+1,0)</f>
        <v>4</v>
      </c>
      <c r="BX22" s="0" t="n">
        <f aca="false">IF(Çizelge!AD31="S3",BW22+1,0)</f>
        <v>0</v>
      </c>
      <c r="BY22" s="0" t="n">
        <f aca="false">IF(Çizelge!AE31="S3",BX22+1,0)</f>
        <v>0</v>
      </c>
      <c r="BZ22" s="0" t="n">
        <f aca="false">IF(Çizelge!AF31="S3",BY22+1,0)</f>
        <v>0</v>
      </c>
      <c r="CA22" s="0" t="n">
        <f aca="false">IF(Çizelge!AG31="S3",BZ22+1,0)</f>
        <v>0</v>
      </c>
      <c r="CB22" s="0" t="n">
        <f aca="false">IF(Çizelge!AH31="S3",CA22+1,0)</f>
        <v>0</v>
      </c>
      <c r="CD22" s="0" t="n">
        <f aca="false">MAX(AX22:CB22)</f>
        <v>5</v>
      </c>
      <c r="CF22" s="0" t="n">
        <f aca="false">CF21+((Çizelge!$AP31&lt;&gt;"")*1)</f>
        <v>2</v>
      </c>
      <c r="CG22" s="0" t="n">
        <f aca="false">CG21+((Hesap!AM22&gt;0)*1)</f>
        <v>12</v>
      </c>
      <c r="CH22" s="0" t="str">
        <f aca="false">IF(Çizelge!X8="","",TEXT(Çizelge!X8,"dd.mm"))</f>
        <v>21.11</v>
      </c>
      <c r="CI22" s="0" t="n">
        <f aca="false">IF(Çizelge!X8="",0,MAX(0,Ayarlar!$B$7-Çizelge!X35))</f>
        <v>0</v>
      </c>
      <c r="CJ22" s="0" t="n">
        <f aca="false">IF(Çizelge!X8="",0,MAX(0,Ayarlar!$B$8-Çizelge!X36))</f>
        <v>0</v>
      </c>
      <c r="CK22" s="0" t="n">
        <f aca="false">IF(Çizelge!X8="",0,MAX(0,Ayarlar!$B$9-Çizelge!X37))</f>
        <v>0</v>
      </c>
    </row>
    <row r="23" customFormat="false" ht="15" hidden="false" customHeight="false" outlineLevel="0" collapsed="false">
      <c r="A23" s="0" t="n">
        <f aca="false">IF(OR(Çizelge!D32="S1",Çizelge!D32="S2",Çizelge!D32="S3",Çizelge!D32="E"),1,0)</f>
        <v>0</v>
      </c>
      <c r="B23" s="0" t="n">
        <f aca="false">IF(OR(Çizelge!E32="S1",Çizelge!E32="S2",Çizelge!E32="S3",Çizelge!E32="E"),A23+1,0)</f>
        <v>1</v>
      </c>
      <c r="C23" s="0" t="n">
        <f aca="false">IF(OR(Çizelge!F32="S1",Çizelge!F32="S2",Çizelge!F32="S3",Çizelge!F32="E"),B23+1,0)</f>
        <v>2</v>
      </c>
      <c r="D23" s="0" t="n">
        <f aca="false">IF(OR(Çizelge!G32="S1",Çizelge!G32="S2",Çizelge!G32="S3",Çizelge!G32="E"),C23+1,0)</f>
        <v>3</v>
      </c>
      <c r="E23" s="0" t="n">
        <f aca="false">IF(OR(Çizelge!H32="S1",Çizelge!H32="S2",Çizelge!H32="S3",Çizelge!H32="E"),D23+1,0)</f>
        <v>4</v>
      </c>
      <c r="F23" s="0" t="n">
        <f aca="false">IF(OR(Çizelge!I32="S1",Çizelge!I32="S2",Çizelge!I32="S3",Çizelge!I32="E"),E23+1,0)</f>
        <v>5</v>
      </c>
      <c r="G23" s="0" t="n">
        <f aca="false">IF(OR(Çizelge!J32="S1",Çizelge!J32="S2",Çizelge!J32="S3",Çizelge!J32="E"),F23+1,0)</f>
        <v>6</v>
      </c>
      <c r="H23" s="0" t="n">
        <f aca="false">IF(OR(Çizelge!K32="S1",Çizelge!K32="S2",Çizelge!K32="S3",Çizelge!K32="E"),G23+1,0)</f>
        <v>0</v>
      </c>
      <c r="I23" s="0" t="n">
        <f aca="false">IF(OR(Çizelge!L32="S1",Çizelge!L32="S2",Çizelge!L32="S3",Çizelge!L32="E"),H23+1,0)</f>
        <v>1</v>
      </c>
      <c r="J23" s="0" t="n">
        <f aca="false">IF(OR(Çizelge!M32="S1",Çizelge!M32="S2",Çizelge!M32="S3",Çizelge!M32="E"),I23+1,0)</f>
        <v>2</v>
      </c>
      <c r="K23" s="0" t="n">
        <f aca="false">IF(OR(Çizelge!N32="S1",Çizelge!N32="S2",Çizelge!N32="S3",Çizelge!N32="E"),J23+1,0)</f>
        <v>3</v>
      </c>
      <c r="L23" s="0" t="n">
        <f aca="false">IF(OR(Çizelge!O32="S1",Çizelge!O32="S2",Çizelge!O32="S3",Çizelge!O32="E"),K23+1,0)</f>
        <v>4</v>
      </c>
      <c r="M23" s="0" t="n">
        <f aca="false">IF(OR(Çizelge!P32="S1",Çizelge!P32="S2",Çizelge!P32="S3",Çizelge!P32="E"),L23+1,0)</f>
        <v>5</v>
      </c>
      <c r="N23" s="0" t="n">
        <f aca="false">IF(OR(Çizelge!Q32="S1",Çizelge!Q32="S2",Çizelge!Q32="S3",Çizelge!Q32="E"),M23+1,0)</f>
        <v>6</v>
      </c>
      <c r="O23" s="0" t="n">
        <f aca="false">IF(OR(Çizelge!R32="S1",Çizelge!R32="S2",Çizelge!R32="S3",Çizelge!R32="E"),N23+1,0)</f>
        <v>0</v>
      </c>
      <c r="P23" s="0" t="n">
        <f aca="false">IF(OR(Çizelge!S32="S1",Çizelge!S32="S2",Çizelge!S32="S3",Çizelge!S32="E"),O23+1,0)</f>
        <v>1</v>
      </c>
      <c r="Q23" s="0" t="n">
        <f aca="false">IF(OR(Çizelge!T32="S1",Çizelge!T32="S2",Çizelge!T32="S3",Çizelge!T32="E"),P23+1,0)</f>
        <v>2</v>
      </c>
      <c r="R23" s="0" t="n">
        <f aca="false">IF(OR(Çizelge!U32="S1",Çizelge!U32="S2",Çizelge!U32="S3",Çizelge!U32="E"),Q23+1,0)</f>
        <v>3</v>
      </c>
      <c r="S23" s="0" t="n">
        <f aca="false">IF(OR(Çizelge!V32="S1",Çizelge!V32="S2",Çizelge!V32="S3",Çizelge!V32="E"),R23+1,0)</f>
        <v>4</v>
      </c>
      <c r="T23" s="0" t="n">
        <f aca="false">IF(OR(Çizelge!W32="S1",Çizelge!W32="S2",Çizelge!W32="S3",Çizelge!W32="E"),S23+1,0)</f>
        <v>5</v>
      </c>
      <c r="U23" s="0" t="n">
        <f aca="false">IF(OR(Çizelge!X32="S1",Çizelge!X32="S2",Çizelge!X32="S3",Çizelge!X32="E"),T23+1,0)</f>
        <v>6</v>
      </c>
      <c r="V23" s="0" t="n">
        <f aca="false">IF(OR(Çizelge!Y32="S1",Çizelge!Y32="S2",Çizelge!Y32="S3",Çizelge!Y32="E"),U23+1,0)</f>
        <v>0</v>
      </c>
      <c r="W23" s="0" t="n">
        <f aca="false">IF(OR(Çizelge!Z32="S1",Çizelge!Z32="S2",Çizelge!Z32="S3",Çizelge!Z32="E"),V23+1,0)</f>
        <v>1</v>
      </c>
      <c r="X23" s="0" t="n">
        <f aca="false">IF(OR(Çizelge!AA32="S1",Çizelge!AA32="S2",Çizelge!AA32="S3",Çizelge!AA32="E"),W23+1,0)</f>
        <v>2</v>
      </c>
      <c r="Y23" s="0" t="n">
        <f aca="false">IF(OR(Çizelge!AB32="S1",Çizelge!AB32="S2",Çizelge!AB32="S3",Çizelge!AB32="E"),X23+1,0)</f>
        <v>3</v>
      </c>
      <c r="Z23" s="0" t="n">
        <f aca="false">IF(OR(Çizelge!AC32="S1",Çizelge!AC32="S2",Çizelge!AC32="S3",Çizelge!AC32="E"),Y23+1,0)</f>
        <v>4</v>
      </c>
      <c r="AA23" s="0" t="n">
        <f aca="false">IF(OR(Çizelge!AD32="S1",Çizelge!AD32="S2",Çizelge!AD32="S3",Çizelge!AD32="E"),Z23+1,0)</f>
        <v>5</v>
      </c>
      <c r="AB23" s="0" t="n">
        <f aca="false">IF(OR(Çizelge!AE32="S1",Çizelge!AE32="S2",Çizelge!AE32="S3",Çizelge!AE32="E"),AA23+1,0)</f>
        <v>6</v>
      </c>
      <c r="AC23" s="0" t="n">
        <f aca="false">IF(OR(Çizelge!AF32="S1",Çizelge!AF32="S2",Çizelge!AF32="S3",Çizelge!AF32="E"),AB23+1,0)</f>
        <v>0</v>
      </c>
      <c r="AD23" s="0" t="n">
        <f aca="false">IF(OR(Çizelge!AG32="S1",Çizelge!AG32="S2",Çizelge!AG32="S3",Çizelge!AG32="E"),AC23+1,0)</f>
        <v>0</v>
      </c>
      <c r="AE23" s="0" t="n">
        <f aca="false">IF(OR(Çizelge!AH32="S1",Çizelge!AH32="S2",Çizelge!AH32="S3",Çizelge!AH32="E"),AD23+1,0)</f>
        <v>0</v>
      </c>
      <c r="AH23" s="0" t="n">
        <f aca="false">MAX(A23:AE23)</f>
        <v>6</v>
      </c>
      <c r="AJ23" s="0" t="n">
        <f aca="false">IF(Çizelge!Y8="","",DAY(Çizelge!Y8))</f>
        <v>22</v>
      </c>
      <c r="AK23" s="0" t="n">
        <f aca="false">IF(Çizelge!Y8="",0,Çizelge!Y35+Çizelge!Y36+Çizelge!Y37)</f>
        <v>0</v>
      </c>
      <c r="AL23" s="0" t="n">
        <f aca="false">IF(Çizelge!Y8="",0,IF(AND(WEEKDAY(Çizelge!Y8,2)=7,Ayarlar!$B$10="Hayır"),0,Ayarlar!$B$7+Ayarlar!$B$8+Ayarlar!$B$9))</f>
        <v>0</v>
      </c>
      <c r="AM23" s="0" t="n">
        <f aca="false">IF(Çizelge!Y38="",0,Çizelge!Y38)</f>
        <v>0</v>
      </c>
      <c r="AR23" s="0" t="str">
        <f aca="false">Çizelge!B32</f>
        <v>Onur Bozkurt</v>
      </c>
      <c r="AS23" s="0" t="n">
        <f aca="false">Çizelge!AI32</f>
        <v>11</v>
      </c>
      <c r="AT23" s="0" t="n">
        <f aca="false">Çizelge!AJ32</f>
        <v>7</v>
      </c>
      <c r="AU23" s="0" t="n">
        <f aca="false">Çizelge!AK32</f>
        <v>6</v>
      </c>
      <c r="AV23" s="0" t="n">
        <f aca="false">Çizelge!AM32</f>
        <v>1</v>
      </c>
      <c r="AX23" s="0" t="n">
        <f aca="false">IF(Çizelge!D32="S3",1,0)</f>
        <v>0</v>
      </c>
      <c r="AY23" s="0" t="n">
        <f aca="false">IF(Çizelge!E32="S3",AX23+1,0)</f>
        <v>0</v>
      </c>
      <c r="AZ23" s="0" t="n">
        <f aca="false">IF(Çizelge!F32="S3",AY23+1,0)</f>
        <v>0</v>
      </c>
      <c r="BA23" s="0" t="n">
        <f aca="false">IF(Çizelge!G32="S3",AZ23+1,0)</f>
        <v>0</v>
      </c>
      <c r="BB23" s="0" t="n">
        <f aca="false">IF(Çizelge!H32="S3",BA23+1,0)</f>
        <v>0</v>
      </c>
      <c r="BC23" s="0" t="n">
        <f aca="false">IF(Çizelge!I32="S3",BB23+1,0)</f>
        <v>0</v>
      </c>
      <c r="BD23" s="0" t="n">
        <f aca="false">IF(Çizelge!J32="S3",BC23+1,0)</f>
        <v>0</v>
      </c>
      <c r="BE23" s="0" t="n">
        <f aca="false">IF(Çizelge!K32="S3",BD23+1,0)</f>
        <v>0</v>
      </c>
      <c r="BF23" s="0" t="n">
        <f aca="false">IF(Çizelge!L32="S3",BE23+1,0)</f>
        <v>0</v>
      </c>
      <c r="BG23" s="0" t="n">
        <f aca="false">IF(Çizelge!M32="S3",BF23+1,0)</f>
        <v>0</v>
      </c>
      <c r="BH23" s="0" t="n">
        <f aca="false">IF(Çizelge!N32="S3",BG23+1,0)</f>
        <v>0</v>
      </c>
      <c r="BI23" s="0" t="n">
        <f aca="false">IF(Çizelge!O32="S3",BH23+1,0)</f>
        <v>0</v>
      </c>
      <c r="BJ23" s="0" t="n">
        <f aca="false">IF(Çizelge!P32="S3",BI23+1,0)</f>
        <v>0</v>
      </c>
      <c r="BK23" s="0" t="n">
        <f aca="false">IF(Çizelge!Q32="S3",BJ23+1,0)</f>
        <v>1</v>
      </c>
      <c r="BL23" s="0" t="n">
        <f aca="false">IF(Çizelge!R32="S3",BK23+1,0)</f>
        <v>0</v>
      </c>
      <c r="BM23" s="0" t="n">
        <f aca="false">IF(Çizelge!S32="S3",BL23+1,0)</f>
        <v>1</v>
      </c>
      <c r="BN23" s="0" t="n">
        <f aca="false">IF(Çizelge!T32="S3",BM23+1,0)</f>
        <v>2</v>
      </c>
      <c r="BO23" s="0" t="n">
        <f aca="false">IF(Çizelge!U32="S3",BN23+1,0)</f>
        <v>3</v>
      </c>
      <c r="BP23" s="0" t="n">
        <f aca="false">IF(Çizelge!V32="S3",BO23+1,0)</f>
        <v>4</v>
      </c>
      <c r="BQ23" s="0" t="n">
        <f aca="false">IF(Çizelge!W32="S3",BP23+1,0)</f>
        <v>5</v>
      </c>
      <c r="BR23" s="0" t="n">
        <f aca="false">IF(Çizelge!X32="S3",BQ23+1,0)</f>
        <v>0</v>
      </c>
      <c r="BS23" s="0" t="n">
        <f aca="false">IF(Çizelge!Y32="S3",BR23+1,0)</f>
        <v>0</v>
      </c>
      <c r="BT23" s="0" t="n">
        <f aca="false">IF(Çizelge!Z32="S3",BS23+1,0)</f>
        <v>0</v>
      </c>
      <c r="BU23" s="0" t="n">
        <f aca="false">IF(Çizelge!AA32="S3",BT23+1,0)</f>
        <v>0</v>
      </c>
      <c r="BV23" s="0" t="n">
        <f aca="false">IF(Çizelge!AB32="S3",BU23+1,0)</f>
        <v>0</v>
      </c>
      <c r="BW23" s="0" t="n">
        <f aca="false">IF(Çizelge!AC32="S3",BV23+1,0)</f>
        <v>0</v>
      </c>
      <c r="BX23" s="0" t="n">
        <f aca="false">IF(Çizelge!AD32="S3",BW23+1,0)</f>
        <v>0</v>
      </c>
      <c r="BY23" s="0" t="n">
        <f aca="false">IF(Çizelge!AE32="S3",BX23+1,0)</f>
        <v>0</v>
      </c>
      <c r="BZ23" s="0" t="n">
        <f aca="false">IF(Çizelge!AF32="S3",BY23+1,0)</f>
        <v>0</v>
      </c>
      <c r="CA23" s="0" t="n">
        <f aca="false">IF(Çizelge!AG32="S3",BZ23+1,0)</f>
        <v>0</v>
      </c>
      <c r="CB23" s="0" t="n">
        <f aca="false">IF(Çizelge!AH32="S3",CA23+1,0)</f>
        <v>0</v>
      </c>
      <c r="CD23" s="0" t="n">
        <f aca="false">MAX(AX23:CB23)</f>
        <v>5</v>
      </c>
      <c r="CF23" s="0" t="n">
        <f aca="false">CF22+((Çizelge!$AP32&lt;&gt;"")*1)</f>
        <v>2</v>
      </c>
      <c r="CG23" s="0" t="n">
        <f aca="false">CG22+((Hesap!AM23&gt;0)*1)</f>
        <v>12</v>
      </c>
      <c r="CH23" s="0" t="str">
        <f aca="false">IF(Çizelge!Y8="","",TEXT(Çizelge!Y8,"dd.mm"))</f>
        <v>22.11</v>
      </c>
      <c r="CI23" s="0" t="n">
        <f aca="false">IF(Çizelge!Y8="",0,MAX(0,Ayarlar!$B$7-Çizelge!Y35))</f>
        <v>8</v>
      </c>
      <c r="CJ23" s="0" t="n">
        <f aca="false">IF(Çizelge!Y8="",0,MAX(0,Ayarlar!$B$8-Çizelge!Y36))</f>
        <v>8</v>
      </c>
      <c r="CK23" s="0" t="n">
        <f aca="false">IF(Çizelge!Y8="",0,MAX(0,Ayarlar!$B$9-Çizelge!Y37))</f>
        <v>7</v>
      </c>
    </row>
    <row r="24" customFormat="false" ht="15" hidden="false" customHeight="false" outlineLevel="0" collapsed="false">
      <c r="A24" s="0" t="n">
        <f aca="false">IF(OR(Çizelge!D33="S1",Çizelge!D33="S2",Çizelge!D33="S3",Çizelge!D33="E"),1,0)</f>
        <v>0</v>
      </c>
      <c r="B24" s="0" t="n">
        <f aca="false">IF(OR(Çizelge!E33="S1",Çizelge!E33="S2",Çizelge!E33="S3",Çizelge!E33="E"),A24+1,0)</f>
        <v>1</v>
      </c>
      <c r="C24" s="0" t="n">
        <f aca="false">IF(OR(Çizelge!F33="S1",Çizelge!F33="S2",Çizelge!F33="S3",Çizelge!F33="E"),B24+1,0)</f>
        <v>2</v>
      </c>
      <c r="D24" s="0" t="n">
        <f aca="false">IF(OR(Çizelge!G33="S1",Çizelge!G33="S2",Çizelge!G33="S3",Çizelge!G33="E"),C24+1,0)</f>
        <v>3</v>
      </c>
      <c r="E24" s="0" t="n">
        <f aca="false">IF(OR(Çizelge!H33="S1",Çizelge!H33="S2",Çizelge!H33="S3",Çizelge!H33="E"),D24+1,0)</f>
        <v>4</v>
      </c>
      <c r="F24" s="0" t="n">
        <f aca="false">IF(OR(Çizelge!I33="S1",Çizelge!I33="S2",Çizelge!I33="S3",Çizelge!I33="E"),E24+1,0)</f>
        <v>5</v>
      </c>
      <c r="G24" s="0" t="n">
        <f aca="false">IF(OR(Çizelge!J33="S1",Çizelge!J33="S2",Çizelge!J33="S3",Çizelge!J33="E"),F24+1,0)</f>
        <v>6</v>
      </c>
      <c r="H24" s="0" t="n">
        <f aca="false">IF(OR(Çizelge!K33="S1",Çizelge!K33="S2",Çizelge!K33="S3",Çizelge!K33="E"),G24+1,0)</f>
        <v>0</v>
      </c>
      <c r="I24" s="0" t="n">
        <f aca="false">IF(OR(Çizelge!L33="S1",Çizelge!L33="S2",Çizelge!L33="S3",Çizelge!L33="E"),H24+1,0)</f>
        <v>1</v>
      </c>
      <c r="J24" s="0" t="n">
        <f aca="false">IF(OR(Çizelge!M33="S1",Çizelge!M33="S2",Çizelge!M33="S3",Çizelge!M33="E"),I24+1,0)</f>
        <v>2</v>
      </c>
      <c r="K24" s="0" t="n">
        <f aca="false">IF(OR(Çizelge!N33="S1",Çizelge!N33="S2",Çizelge!N33="S3",Çizelge!N33="E"),J24+1,0)</f>
        <v>3</v>
      </c>
      <c r="L24" s="0" t="n">
        <f aca="false">IF(OR(Çizelge!O33="S1",Çizelge!O33="S2",Çizelge!O33="S3",Çizelge!O33="E"),K24+1,0)</f>
        <v>4</v>
      </c>
      <c r="M24" s="0" t="n">
        <f aca="false">IF(OR(Çizelge!P33="S1",Çizelge!P33="S2",Çizelge!P33="S3",Çizelge!P33="E"),L24+1,0)</f>
        <v>5</v>
      </c>
      <c r="N24" s="0" t="n">
        <f aca="false">IF(OR(Çizelge!Q33="S1",Çizelge!Q33="S2",Çizelge!Q33="S3",Çizelge!Q33="E"),M24+1,0)</f>
        <v>6</v>
      </c>
      <c r="O24" s="0" t="n">
        <f aca="false">IF(OR(Çizelge!R33="S1",Çizelge!R33="S2",Çizelge!R33="S3",Çizelge!R33="E"),N24+1,0)</f>
        <v>0</v>
      </c>
      <c r="P24" s="0" t="n">
        <f aca="false">IF(OR(Çizelge!S33="S1",Çizelge!S33="S2",Çizelge!S33="S3",Çizelge!S33="E"),O24+1,0)</f>
        <v>1</v>
      </c>
      <c r="Q24" s="0" t="n">
        <f aca="false">IF(OR(Çizelge!T33="S1",Çizelge!T33="S2",Çizelge!T33="S3",Çizelge!T33="E"),P24+1,0)</f>
        <v>2</v>
      </c>
      <c r="R24" s="0" t="n">
        <f aca="false">IF(OR(Çizelge!U33="S1",Çizelge!U33="S2",Çizelge!U33="S3",Çizelge!U33="E"),Q24+1,0)</f>
        <v>3</v>
      </c>
      <c r="S24" s="0" t="n">
        <f aca="false">IF(OR(Çizelge!V33="S1",Çizelge!V33="S2",Çizelge!V33="S3",Çizelge!V33="E"),R24+1,0)</f>
        <v>4</v>
      </c>
      <c r="T24" s="0" t="n">
        <f aca="false">IF(OR(Çizelge!W33="S1",Çizelge!W33="S2",Çizelge!W33="S3",Çizelge!W33="E"),S24+1,0)</f>
        <v>0</v>
      </c>
      <c r="U24" s="0" t="n">
        <f aca="false">IF(OR(Çizelge!X33="S1",Çizelge!X33="S2",Çizelge!X33="S3",Çizelge!X33="E"),T24+1,0)</f>
        <v>1</v>
      </c>
      <c r="V24" s="0" t="n">
        <f aca="false">IF(OR(Çizelge!Y33="S1",Çizelge!Y33="S2",Çizelge!Y33="S3",Çizelge!Y33="E"),U24+1,0)</f>
        <v>0</v>
      </c>
      <c r="W24" s="0" t="n">
        <f aca="false">IF(OR(Çizelge!Z33="S1",Çizelge!Z33="S2",Çizelge!Z33="S3",Çizelge!Z33="E"),V24+1,0)</f>
        <v>1</v>
      </c>
      <c r="X24" s="0" t="n">
        <f aca="false">IF(OR(Çizelge!AA33="S1",Çizelge!AA33="S2",Çizelge!AA33="S3",Çizelge!AA33="E"),W24+1,0)</f>
        <v>2</v>
      </c>
      <c r="Y24" s="0" t="n">
        <f aca="false">IF(OR(Çizelge!AB33="S1",Çizelge!AB33="S2",Çizelge!AB33="S3",Çizelge!AB33="E"),X24+1,0)</f>
        <v>3</v>
      </c>
      <c r="Z24" s="0" t="n">
        <f aca="false">IF(OR(Çizelge!AC33="S1",Çizelge!AC33="S2",Çizelge!AC33="S3",Çizelge!AC33="E"),Y24+1,0)</f>
        <v>4</v>
      </c>
      <c r="AA24" s="0" t="n">
        <f aca="false">IF(OR(Çizelge!AD33="S1",Çizelge!AD33="S2",Çizelge!AD33="S3",Çizelge!AD33="E"),Z24+1,0)</f>
        <v>5</v>
      </c>
      <c r="AB24" s="0" t="n">
        <f aca="false">IF(OR(Çizelge!AE33="S1",Çizelge!AE33="S2",Çizelge!AE33="S3",Çizelge!AE33="E"),AA24+1,0)</f>
        <v>6</v>
      </c>
      <c r="AC24" s="0" t="n">
        <f aca="false">IF(OR(Çizelge!AF33="S1",Çizelge!AF33="S2",Çizelge!AF33="S3",Çizelge!AF33="E"),AB24+1,0)</f>
        <v>0</v>
      </c>
      <c r="AD24" s="0" t="n">
        <f aca="false">IF(OR(Çizelge!AG33="S1",Çizelge!AG33="S2",Çizelge!AG33="S3",Çizelge!AG33="E"),AC24+1,0)</f>
        <v>1</v>
      </c>
      <c r="AE24" s="0" t="n">
        <f aca="false">IF(OR(Çizelge!AH33="S1",Çizelge!AH33="S2",Çizelge!AH33="S3",Çizelge!AH33="E"),AD24+1,0)</f>
        <v>0</v>
      </c>
      <c r="AH24" s="0" t="n">
        <f aca="false">MAX(A24:AE24)</f>
        <v>6</v>
      </c>
      <c r="AJ24" s="0" t="n">
        <f aca="false">IF(Çizelge!Z8="","",DAY(Çizelge!Z8))</f>
        <v>23</v>
      </c>
      <c r="AK24" s="0" t="n">
        <f aca="false">IF(Çizelge!Z8="",0,Çizelge!Z35+Çizelge!Z36+Çizelge!Z37)</f>
        <v>23</v>
      </c>
      <c r="AL24" s="0" t="n">
        <f aca="false">IF(Çizelge!Z8="",0,IF(AND(WEEKDAY(Çizelge!Z8,2)=7,Ayarlar!$B$10="Hayır"),0,Ayarlar!$B$7+Ayarlar!$B$8+Ayarlar!$B$9))</f>
        <v>23</v>
      </c>
      <c r="AM24" s="0" t="n">
        <f aca="false">IF(Çizelge!Z38="",0,Çizelge!Z38)</f>
        <v>1</v>
      </c>
      <c r="AR24" s="0" t="str">
        <f aca="false">Çizelge!B33</f>
        <v>Sibel Taş</v>
      </c>
      <c r="AS24" s="0" t="n">
        <f aca="false">Çizelge!AI33</f>
        <v>5</v>
      </c>
      <c r="AT24" s="0" t="n">
        <f aca="false">Çizelge!AJ33</f>
        <v>11</v>
      </c>
      <c r="AU24" s="0" t="n">
        <f aca="false">Çizelge!AK33</f>
        <v>8</v>
      </c>
      <c r="AV24" s="0" t="n">
        <f aca="false">Çizelge!AM33</f>
        <v>1</v>
      </c>
      <c r="AX24" s="0" t="n">
        <f aca="false">IF(Çizelge!D33="S3",1,0)</f>
        <v>0</v>
      </c>
      <c r="AY24" s="0" t="n">
        <f aca="false">IF(Çizelge!E33="S3",AX24+1,0)</f>
        <v>0</v>
      </c>
      <c r="AZ24" s="0" t="n">
        <f aca="false">IF(Çizelge!F33="S3",AY24+1,0)</f>
        <v>0</v>
      </c>
      <c r="BA24" s="0" t="n">
        <f aca="false">IF(Çizelge!G33="S3",AZ24+1,0)</f>
        <v>0</v>
      </c>
      <c r="BB24" s="0" t="n">
        <f aca="false">IF(Çizelge!H33="S3",BA24+1,0)</f>
        <v>0</v>
      </c>
      <c r="BC24" s="0" t="n">
        <f aca="false">IF(Çizelge!I33="S3",BB24+1,0)</f>
        <v>0</v>
      </c>
      <c r="BD24" s="0" t="n">
        <f aca="false">IF(Çizelge!J33="S3",BC24+1,0)</f>
        <v>1</v>
      </c>
      <c r="BE24" s="0" t="n">
        <f aca="false">IF(Çizelge!K33="S3",BD24+1,0)</f>
        <v>0</v>
      </c>
      <c r="BF24" s="0" t="n">
        <f aca="false">IF(Çizelge!L33="S3",BE24+1,0)</f>
        <v>1</v>
      </c>
      <c r="BG24" s="0" t="n">
        <f aca="false">IF(Çizelge!M33="S3",BF24+1,0)</f>
        <v>2</v>
      </c>
      <c r="BH24" s="0" t="n">
        <f aca="false">IF(Çizelge!N33="S3",BG24+1,0)</f>
        <v>3</v>
      </c>
      <c r="BI24" s="0" t="n">
        <f aca="false">IF(Çizelge!O33="S3",BH24+1,0)</f>
        <v>4</v>
      </c>
      <c r="BJ24" s="0" t="n">
        <f aca="false">IF(Çizelge!P33="S3",BI24+1,0)</f>
        <v>5</v>
      </c>
      <c r="BK24" s="0" t="n">
        <f aca="false">IF(Çizelge!Q33="S3",BJ24+1,0)</f>
        <v>0</v>
      </c>
      <c r="BL24" s="0" t="n">
        <f aca="false">IF(Çizelge!R33="S3",BK24+1,0)</f>
        <v>0</v>
      </c>
      <c r="BM24" s="0" t="n">
        <f aca="false">IF(Çizelge!S33="S3",BL24+1,0)</f>
        <v>0</v>
      </c>
      <c r="BN24" s="0" t="n">
        <f aca="false">IF(Çizelge!T33="S3",BM24+1,0)</f>
        <v>0</v>
      </c>
      <c r="BO24" s="0" t="n">
        <f aca="false">IF(Çizelge!U33="S3",BN24+1,0)</f>
        <v>0</v>
      </c>
      <c r="BP24" s="0" t="n">
        <f aca="false">IF(Çizelge!V33="S3",BO24+1,0)</f>
        <v>0</v>
      </c>
      <c r="BQ24" s="0" t="n">
        <f aca="false">IF(Çizelge!W33="S3",BP24+1,0)</f>
        <v>0</v>
      </c>
      <c r="BR24" s="0" t="n">
        <f aca="false">IF(Çizelge!X33="S3",BQ24+1,0)</f>
        <v>0</v>
      </c>
      <c r="BS24" s="0" t="n">
        <f aca="false">IF(Çizelge!Y33="S3",BR24+1,0)</f>
        <v>0</v>
      </c>
      <c r="BT24" s="0" t="n">
        <f aca="false">IF(Çizelge!Z33="S3",BS24+1,0)</f>
        <v>0</v>
      </c>
      <c r="BU24" s="0" t="n">
        <f aca="false">IF(Çizelge!AA33="S3",BT24+1,0)</f>
        <v>0</v>
      </c>
      <c r="BV24" s="0" t="n">
        <f aca="false">IF(Çizelge!AB33="S3",BU24+1,0)</f>
        <v>0</v>
      </c>
      <c r="BW24" s="0" t="n">
        <f aca="false">IF(Çizelge!AC33="S3",BV24+1,0)</f>
        <v>0</v>
      </c>
      <c r="BX24" s="0" t="n">
        <f aca="false">IF(Çizelge!AD33="S3",BW24+1,0)</f>
        <v>0</v>
      </c>
      <c r="BY24" s="0" t="n">
        <f aca="false">IF(Çizelge!AE33="S3",BX24+1,0)</f>
        <v>1</v>
      </c>
      <c r="BZ24" s="0" t="n">
        <f aca="false">IF(Çizelge!AF33="S3",BY24+1,0)</f>
        <v>0</v>
      </c>
      <c r="CA24" s="0" t="n">
        <f aca="false">IF(Çizelge!AG33="S3",BZ24+1,0)</f>
        <v>1</v>
      </c>
      <c r="CB24" s="0" t="n">
        <f aca="false">IF(Çizelge!AH33="S3",CA24+1,0)</f>
        <v>0</v>
      </c>
      <c r="CD24" s="0" t="n">
        <f aca="false">MAX(AX24:CB24)</f>
        <v>5</v>
      </c>
      <c r="CF24" s="0" t="n">
        <f aca="false">CF23+((Çizelge!$AP33&lt;&gt;"")*1)</f>
        <v>2</v>
      </c>
      <c r="CG24" s="0" t="n">
        <f aca="false">CG23+((Hesap!AM24&gt;0)*1)</f>
        <v>13</v>
      </c>
      <c r="CH24" s="0" t="str">
        <f aca="false">IF(Çizelge!Z8="","",TEXT(Çizelge!Z8,"dd.mm"))</f>
        <v>23.11</v>
      </c>
      <c r="CI24" s="0" t="n">
        <f aca="false">IF(Çizelge!Z8="",0,MAX(0,Ayarlar!$B$7-Çizelge!Z35))</f>
        <v>0</v>
      </c>
      <c r="CJ24" s="0" t="n">
        <f aca="false">IF(Çizelge!Z8="",0,MAX(0,Ayarlar!$B$8-Çizelge!Z36))</f>
        <v>1</v>
      </c>
      <c r="CK24" s="0" t="n">
        <f aca="false">IF(Çizelge!Z8="",0,MAX(0,Ayarlar!$B$9-Çizelge!Z37))</f>
        <v>0</v>
      </c>
    </row>
    <row r="25" customFormat="false" ht="15" hidden="false" customHeight="false" outlineLevel="0" collapsed="false">
      <c r="A25" s="0" t="n">
        <f aca="false">IF(OR(Çizelge!D34="S1",Çizelge!D34="S2",Çizelge!D34="S3",Çizelge!D34="E"),1,0)</f>
        <v>0</v>
      </c>
      <c r="B25" s="0" t="n">
        <f aca="false">IF(OR(Çizelge!E34="S1",Çizelge!E34="S2",Çizelge!E34="S3",Çizelge!E34="E"),A25+1,0)</f>
        <v>1</v>
      </c>
      <c r="C25" s="0" t="n">
        <f aca="false">IF(OR(Çizelge!F34="S1",Çizelge!F34="S2",Çizelge!F34="S3",Çizelge!F34="E"),B25+1,0)</f>
        <v>2</v>
      </c>
      <c r="D25" s="0" t="n">
        <f aca="false">IF(OR(Çizelge!G34="S1",Çizelge!G34="S2",Çizelge!G34="S3",Çizelge!G34="E"),C25+1,0)</f>
        <v>3</v>
      </c>
      <c r="E25" s="0" t="n">
        <f aca="false">IF(OR(Çizelge!H34="S1",Çizelge!H34="S2",Çizelge!H34="S3",Çizelge!H34="E"),D25+1,0)</f>
        <v>4</v>
      </c>
      <c r="F25" s="0" t="n">
        <f aca="false">IF(OR(Çizelge!I34="S1",Çizelge!I34="S2",Çizelge!I34="S3",Çizelge!I34="E"),E25+1,0)</f>
        <v>5</v>
      </c>
      <c r="G25" s="0" t="n">
        <f aca="false">IF(OR(Çizelge!J34="S1",Çizelge!J34="S2",Çizelge!J34="S3",Çizelge!J34="E"),F25+1,0)</f>
        <v>6</v>
      </c>
      <c r="H25" s="0" t="n">
        <f aca="false">IF(OR(Çizelge!K34="S1",Çizelge!K34="S2",Çizelge!K34="S3",Çizelge!K34="E"),G25+1,0)</f>
        <v>0</v>
      </c>
      <c r="I25" s="0" t="n">
        <f aca="false">IF(OR(Çizelge!L34="S1",Çizelge!L34="S2",Çizelge!L34="S3",Çizelge!L34="E"),H25+1,0)</f>
        <v>1</v>
      </c>
      <c r="J25" s="0" t="n">
        <f aca="false">IF(OR(Çizelge!M34="S1",Çizelge!M34="S2",Çizelge!M34="S3",Çizelge!M34="E"),I25+1,0)</f>
        <v>2</v>
      </c>
      <c r="K25" s="0" t="n">
        <f aca="false">IF(OR(Çizelge!N34="S1",Çizelge!N34="S2",Çizelge!N34="S3",Çizelge!N34="E"),J25+1,0)</f>
        <v>3</v>
      </c>
      <c r="L25" s="0" t="n">
        <f aca="false">IF(OR(Çizelge!O34="S1",Çizelge!O34="S2",Çizelge!O34="S3",Çizelge!O34="E"),K25+1,0)</f>
        <v>4</v>
      </c>
      <c r="M25" s="0" t="n">
        <f aca="false">IF(OR(Çizelge!P34="S1",Çizelge!P34="S2",Çizelge!P34="S3",Çizelge!P34="E"),L25+1,0)</f>
        <v>5</v>
      </c>
      <c r="N25" s="0" t="n">
        <f aca="false">IF(OR(Çizelge!Q34="S1",Çizelge!Q34="S2",Çizelge!Q34="S3",Çizelge!Q34="E"),M25+1,0)</f>
        <v>6</v>
      </c>
      <c r="O25" s="0" t="n">
        <f aca="false">IF(OR(Çizelge!R34="S1",Çizelge!R34="S2",Çizelge!R34="S3",Çizelge!R34="E"),N25+1,0)</f>
        <v>0</v>
      </c>
      <c r="P25" s="0" t="n">
        <f aca="false">IF(OR(Çizelge!S34="S1",Çizelge!S34="S2",Çizelge!S34="S3",Çizelge!S34="E"),O25+1,0)</f>
        <v>1</v>
      </c>
      <c r="Q25" s="0" t="n">
        <f aca="false">IF(OR(Çizelge!T34="S1",Çizelge!T34="S2",Çizelge!T34="S3",Çizelge!T34="E"),P25+1,0)</f>
        <v>2</v>
      </c>
      <c r="R25" s="0" t="n">
        <f aca="false">IF(OR(Çizelge!U34="S1",Çizelge!U34="S2",Çizelge!U34="S3",Çizelge!U34="E"),Q25+1,0)</f>
        <v>3</v>
      </c>
      <c r="S25" s="0" t="n">
        <f aca="false">IF(OR(Çizelge!V34="S1",Çizelge!V34="S2",Çizelge!V34="S3",Çizelge!V34="E"),R25+1,0)</f>
        <v>4</v>
      </c>
      <c r="T25" s="0" t="n">
        <f aca="false">IF(OR(Çizelge!W34="S1",Çizelge!W34="S2",Çizelge!W34="S3",Çizelge!W34="E"),S25+1,0)</f>
        <v>0</v>
      </c>
      <c r="U25" s="0" t="n">
        <f aca="false">IF(OR(Çizelge!X34="S1",Çizelge!X34="S2",Çizelge!X34="S3",Çizelge!X34="E"),T25+1,0)</f>
        <v>1</v>
      </c>
      <c r="V25" s="0" t="n">
        <f aca="false">IF(OR(Çizelge!Y34="S1",Çizelge!Y34="S2",Çizelge!Y34="S3",Çizelge!Y34="E"),U25+1,0)</f>
        <v>0</v>
      </c>
      <c r="W25" s="0" t="n">
        <f aca="false">IF(OR(Çizelge!Z34="S1",Çizelge!Z34="S2",Çizelge!Z34="S3",Çizelge!Z34="E"),V25+1,0)</f>
        <v>1</v>
      </c>
      <c r="X25" s="0" t="n">
        <f aca="false">IF(OR(Çizelge!AA34="S1",Çizelge!AA34="S2",Çizelge!AA34="S3",Çizelge!AA34="E"),W25+1,0)</f>
        <v>2</v>
      </c>
      <c r="Y25" s="0" t="n">
        <f aca="false">IF(OR(Çizelge!AB34="S1",Çizelge!AB34="S2",Çizelge!AB34="S3",Çizelge!AB34="E"),X25+1,0)</f>
        <v>3</v>
      </c>
      <c r="Z25" s="0" t="n">
        <f aca="false">IF(OR(Çizelge!AC34="S1",Çizelge!AC34="S2",Çizelge!AC34="S3",Çizelge!AC34="E"),Y25+1,0)</f>
        <v>4</v>
      </c>
      <c r="AA25" s="0" t="n">
        <f aca="false">IF(OR(Çizelge!AD34="S1",Çizelge!AD34="S2",Çizelge!AD34="S3",Çizelge!AD34="E"),Z25+1,0)</f>
        <v>5</v>
      </c>
      <c r="AB25" s="0" t="n">
        <f aca="false">IF(OR(Çizelge!AE34="S1",Çizelge!AE34="S2",Çizelge!AE34="S3",Çizelge!AE34="E"),AA25+1,0)</f>
        <v>6</v>
      </c>
      <c r="AC25" s="0" t="n">
        <f aca="false">IF(OR(Çizelge!AF34="S1",Çizelge!AF34="S2",Çizelge!AF34="S3",Çizelge!AF34="E"),AB25+1,0)</f>
        <v>0</v>
      </c>
      <c r="AD25" s="0" t="n">
        <f aca="false">IF(OR(Çizelge!AG34="S1",Çizelge!AG34="S2",Çizelge!AG34="S3",Çizelge!AG34="E"),AC25+1,0)</f>
        <v>1</v>
      </c>
      <c r="AE25" s="0" t="n">
        <f aca="false">IF(OR(Çizelge!AH34="S1",Çizelge!AH34="S2",Çizelge!AH34="S3",Çizelge!AH34="E"),AD25+1,0)</f>
        <v>0</v>
      </c>
      <c r="AH25" s="0" t="n">
        <f aca="false">MAX(A25:AE25)</f>
        <v>6</v>
      </c>
      <c r="AJ25" s="0" t="n">
        <f aca="false">IF(Çizelge!AA8="","",DAY(Çizelge!AA8))</f>
        <v>24</v>
      </c>
      <c r="AK25" s="0" t="n">
        <f aca="false">IF(Çizelge!AA8="",0,Çizelge!AA35+Çizelge!AA36+Çizelge!AA37)</f>
        <v>23</v>
      </c>
      <c r="AL25" s="0" t="n">
        <f aca="false">IF(Çizelge!AA8="",0,IF(AND(WEEKDAY(Çizelge!AA8,2)=7,Ayarlar!$B$10="Hayır"),0,Ayarlar!$B$7+Ayarlar!$B$8+Ayarlar!$B$9))</f>
        <v>23</v>
      </c>
      <c r="AM25" s="0" t="n">
        <f aca="false">IF(Çizelge!AA38="",0,Çizelge!AA38)</f>
        <v>1</v>
      </c>
      <c r="AR25" s="0" t="str">
        <f aca="false">Çizelge!B34</f>
        <v>Volkan Ergin</v>
      </c>
      <c r="AS25" s="0" t="n">
        <f aca="false">Çizelge!AI34</f>
        <v>8</v>
      </c>
      <c r="AT25" s="0" t="n">
        <f aca="false">Çizelge!AJ34</f>
        <v>4</v>
      </c>
      <c r="AU25" s="0" t="n">
        <f aca="false">Çizelge!AK34</f>
        <v>10</v>
      </c>
      <c r="AV25" s="0" t="n">
        <f aca="false">Çizelge!AM34</f>
        <v>1</v>
      </c>
      <c r="AX25" s="0" t="n">
        <f aca="false">IF(Çizelge!D34="S3",1,0)</f>
        <v>0</v>
      </c>
      <c r="AY25" s="0" t="n">
        <f aca="false">IF(Çizelge!E34="S3",AX25+1,0)</f>
        <v>1</v>
      </c>
      <c r="AZ25" s="0" t="n">
        <f aca="false">IF(Çizelge!F34="S3",AY25+1,0)</f>
        <v>2</v>
      </c>
      <c r="BA25" s="0" t="n">
        <f aca="false">IF(Çizelge!G34="S3",AZ25+1,0)</f>
        <v>3</v>
      </c>
      <c r="BB25" s="0" t="n">
        <f aca="false">IF(Çizelge!H34="S3",BA25+1,0)</f>
        <v>4</v>
      </c>
      <c r="BC25" s="0" t="n">
        <f aca="false">IF(Çizelge!I34="S3",BB25+1,0)</f>
        <v>5</v>
      </c>
      <c r="BD25" s="0" t="n">
        <f aca="false">IF(Çizelge!J34="S3",BC25+1,0)</f>
        <v>0</v>
      </c>
      <c r="BE25" s="0" t="n">
        <f aca="false">IF(Çizelge!K34="S3",BD25+1,0)</f>
        <v>0</v>
      </c>
      <c r="BF25" s="0" t="n">
        <f aca="false">IF(Çizelge!L34="S3",BE25+1,0)</f>
        <v>0</v>
      </c>
      <c r="BG25" s="0" t="n">
        <f aca="false">IF(Çizelge!M34="S3",BF25+1,0)</f>
        <v>0</v>
      </c>
      <c r="BH25" s="0" t="n">
        <f aca="false">IF(Çizelge!N34="S3",BG25+1,0)</f>
        <v>0</v>
      </c>
      <c r="BI25" s="0" t="n">
        <f aca="false">IF(Çizelge!O34="S3",BH25+1,0)</f>
        <v>0</v>
      </c>
      <c r="BJ25" s="0" t="n">
        <f aca="false">IF(Çizelge!P34="S3",BI25+1,0)</f>
        <v>0</v>
      </c>
      <c r="BK25" s="0" t="n">
        <f aca="false">IF(Çizelge!Q34="S3",BJ25+1,0)</f>
        <v>0</v>
      </c>
      <c r="BL25" s="0" t="n">
        <f aca="false">IF(Çizelge!R34="S3",BK25+1,0)</f>
        <v>0</v>
      </c>
      <c r="BM25" s="0" t="n">
        <f aca="false">IF(Çizelge!S34="S3",BL25+1,0)</f>
        <v>0</v>
      </c>
      <c r="BN25" s="0" t="n">
        <f aca="false">IF(Çizelge!T34="S3",BM25+1,0)</f>
        <v>0</v>
      </c>
      <c r="BO25" s="0" t="n">
        <f aca="false">IF(Çizelge!U34="S3",BN25+1,0)</f>
        <v>0</v>
      </c>
      <c r="BP25" s="0" t="n">
        <f aca="false">IF(Çizelge!V34="S3",BO25+1,0)</f>
        <v>0</v>
      </c>
      <c r="BQ25" s="0" t="n">
        <f aca="false">IF(Çizelge!W34="S3",BP25+1,0)</f>
        <v>0</v>
      </c>
      <c r="BR25" s="0" t="n">
        <f aca="false">IF(Çizelge!X34="S3",BQ25+1,0)</f>
        <v>1</v>
      </c>
      <c r="BS25" s="0" t="n">
        <f aca="false">IF(Çizelge!Y34="S3",BR25+1,0)</f>
        <v>0</v>
      </c>
      <c r="BT25" s="0" t="n">
        <f aca="false">IF(Çizelge!Z34="S3",BS25+1,0)</f>
        <v>1</v>
      </c>
      <c r="BU25" s="0" t="n">
        <f aca="false">IF(Çizelge!AA34="S3",BT25+1,0)</f>
        <v>2</v>
      </c>
      <c r="BV25" s="0" t="n">
        <f aca="false">IF(Çizelge!AB34="S3",BU25+1,0)</f>
        <v>3</v>
      </c>
      <c r="BW25" s="0" t="n">
        <f aca="false">IF(Çizelge!AC34="S3",BV25+1,0)</f>
        <v>4</v>
      </c>
      <c r="BX25" s="0" t="n">
        <f aca="false">IF(Çizelge!AD34="S3",BW25+1,0)</f>
        <v>0</v>
      </c>
      <c r="BY25" s="0" t="n">
        <f aca="false">IF(Çizelge!AE34="S3",BX25+1,0)</f>
        <v>0</v>
      </c>
      <c r="BZ25" s="0" t="n">
        <f aca="false">IF(Çizelge!AF34="S3",BY25+1,0)</f>
        <v>0</v>
      </c>
      <c r="CA25" s="0" t="n">
        <f aca="false">IF(Çizelge!AG34="S3",BZ25+1,0)</f>
        <v>0</v>
      </c>
      <c r="CB25" s="0" t="n">
        <f aca="false">IF(Çizelge!AH34="S3",CA25+1,0)</f>
        <v>0</v>
      </c>
      <c r="CD25" s="0" t="n">
        <f aca="false">MAX(AX25:CB25)</f>
        <v>5</v>
      </c>
      <c r="CF25" s="0" t="n">
        <f aca="false">CF24+((Çizelge!$AP34&lt;&gt;"")*1)</f>
        <v>2</v>
      </c>
      <c r="CG25" s="0" t="n">
        <f aca="false">CG24+((Hesap!AM25&gt;0)*1)</f>
        <v>14</v>
      </c>
      <c r="CH25" s="0" t="str">
        <f aca="false">IF(Çizelge!AA8="","",TEXT(Çizelge!AA8,"dd.mm"))</f>
        <v>24.11</v>
      </c>
      <c r="CI25" s="0" t="n">
        <f aca="false">IF(Çizelge!AA8="",0,MAX(0,Ayarlar!$B$7-Çizelge!AA35))</f>
        <v>0</v>
      </c>
      <c r="CJ25" s="0" t="n">
        <f aca="false">IF(Çizelge!AA8="",0,MAX(0,Ayarlar!$B$8-Çizelge!AA36))</f>
        <v>1</v>
      </c>
      <c r="CK25" s="0" t="n">
        <f aca="false">IF(Çizelge!AA8="",0,MAX(0,Ayarlar!$B$9-Çizelge!AA37))</f>
        <v>0</v>
      </c>
    </row>
    <row r="26" customFormat="false" ht="15" hidden="false" customHeight="false" outlineLevel="0" collapsed="false">
      <c r="AJ26" s="0" t="n">
        <f aca="false">IF(Çizelge!AB8="","",DAY(Çizelge!AB8))</f>
        <v>25</v>
      </c>
      <c r="AK26" s="0" t="n">
        <f aca="false">IF(Çizelge!AB8="",0,Çizelge!AB35+Çizelge!AB36+Çizelge!AB37)</f>
        <v>23</v>
      </c>
      <c r="AL26" s="0" t="n">
        <f aca="false">IF(Çizelge!AB8="",0,IF(AND(WEEKDAY(Çizelge!AB8,2)=7,Ayarlar!$B$10="Hayır"),0,Ayarlar!$B$7+Ayarlar!$B$8+Ayarlar!$B$9))</f>
        <v>23</v>
      </c>
      <c r="AM26" s="0" t="n">
        <f aca="false">IF(Çizelge!AB38="",0,Çizelge!AB38)</f>
        <v>0</v>
      </c>
      <c r="CG26" s="0" t="n">
        <f aca="false">CG25+((Hesap!AM26&gt;0)*1)</f>
        <v>14</v>
      </c>
      <c r="CH26" s="0" t="str">
        <f aca="false">IF(Çizelge!AB8="","",TEXT(Çizelge!AB8,"dd.mm"))</f>
        <v>25.11</v>
      </c>
      <c r="CI26" s="0" t="n">
        <f aca="false">IF(Çizelge!AB8="",0,MAX(0,Ayarlar!$B$7-Çizelge!AB35))</f>
        <v>0</v>
      </c>
      <c r="CJ26" s="0" t="n">
        <f aca="false">IF(Çizelge!AB8="",0,MAX(0,Ayarlar!$B$8-Çizelge!AB36))</f>
        <v>0</v>
      </c>
      <c r="CK26" s="0" t="n">
        <f aca="false">IF(Çizelge!AB8="",0,MAX(0,Ayarlar!$B$9-Çizelge!AB37))</f>
        <v>0</v>
      </c>
    </row>
    <row r="27" customFormat="false" ht="15" hidden="false" customHeight="false" outlineLevel="0" collapsed="false">
      <c r="AJ27" s="0" t="n">
        <f aca="false">IF(Çizelge!AC8="","",DAY(Çizelge!AC8))</f>
        <v>26</v>
      </c>
      <c r="AK27" s="0" t="n">
        <f aca="false">IF(Çizelge!AC8="",0,Çizelge!AC35+Çizelge!AC36+Çizelge!AC37)</f>
        <v>20</v>
      </c>
      <c r="AL27" s="0" t="n">
        <f aca="false">IF(Çizelge!AC8="",0,IF(AND(WEEKDAY(Çizelge!AC8,2)=7,Ayarlar!$B$10="Hayır"),0,Ayarlar!$B$7+Ayarlar!$B$8+Ayarlar!$B$9))</f>
        <v>23</v>
      </c>
      <c r="AM27" s="0" t="n">
        <f aca="false">IF(Çizelge!AC38="",0,Çizelge!AC38)</f>
        <v>3</v>
      </c>
      <c r="CG27" s="0" t="n">
        <f aca="false">CG26+((Hesap!AM27&gt;0)*1)</f>
        <v>15</v>
      </c>
      <c r="CH27" s="0" t="str">
        <f aca="false">IF(Çizelge!AC8="","",TEXT(Çizelge!AC8,"dd.mm"))</f>
        <v>26.11</v>
      </c>
      <c r="CI27" s="0" t="n">
        <f aca="false">IF(Çizelge!AC8="",0,MAX(0,Ayarlar!$B$7-Çizelge!AC35))</f>
        <v>1</v>
      </c>
      <c r="CJ27" s="0" t="n">
        <f aca="false">IF(Çizelge!AC8="",0,MAX(0,Ayarlar!$B$8-Çizelge!AC36))</f>
        <v>1</v>
      </c>
      <c r="CK27" s="0" t="n">
        <f aca="false">IF(Çizelge!AC8="",0,MAX(0,Ayarlar!$B$9-Çizelge!AC37))</f>
        <v>1</v>
      </c>
    </row>
    <row r="28" customFormat="false" ht="15" hidden="false" customHeight="false" outlineLevel="0" collapsed="false">
      <c r="AJ28" s="0" t="n">
        <f aca="false">IF(Çizelge!AD8="","",DAY(Çizelge!AD8))</f>
        <v>27</v>
      </c>
      <c r="AK28" s="0" t="n">
        <f aca="false">IF(Çizelge!AD8="",0,Çizelge!AD35+Çizelge!AD36+Çizelge!AD37)</f>
        <v>21</v>
      </c>
      <c r="AL28" s="0" t="n">
        <f aca="false">IF(Çizelge!AD8="",0,IF(AND(WEEKDAY(Çizelge!AD8,2)=7,Ayarlar!$B$10="Hayır"),0,Ayarlar!$B$7+Ayarlar!$B$8+Ayarlar!$B$9))</f>
        <v>23</v>
      </c>
      <c r="AM28" s="0" t="n">
        <f aca="false">IF(Çizelge!AD38="",0,Çizelge!AD38)</f>
        <v>2</v>
      </c>
      <c r="CG28" s="0" t="n">
        <f aca="false">CG27+((Hesap!AM28&gt;0)*1)</f>
        <v>16</v>
      </c>
      <c r="CH28" s="0" t="str">
        <f aca="false">IF(Çizelge!AD8="","",TEXT(Çizelge!AD8,"dd.mm"))</f>
        <v>27.11</v>
      </c>
      <c r="CI28" s="0" t="n">
        <f aca="false">IF(Çizelge!AD8="",0,MAX(0,Ayarlar!$B$7-Çizelge!AD35))</f>
        <v>0</v>
      </c>
      <c r="CJ28" s="0" t="n">
        <f aca="false">IF(Çizelge!AD8="",0,MAX(0,Ayarlar!$B$8-Çizelge!AD36))</f>
        <v>1</v>
      </c>
      <c r="CK28" s="0" t="n">
        <f aca="false">IF(Çizelge!AD8="",0,MAX(0,Ayarlar!$B$9-Çizelge!AD37))</f>
        <v>1</v>
      </c>
    </row>
    <row r="29" customFormat="false" ht="15" hidden="false" customHeight="false" outlineLevel="0" collapsed="false">
      <c r="AJ29" s="0" t="n">
        <f aca="false">IF(Çizelge!AE8="","",DAY(Çizelge!AE8))</f>
        <v>28</v>
      </c>
      <c r="AK29" s="0" t="n">
        <f aca="false">IF(Çizelge!AE8="",0,Çizelge!AE35+Çizelge!AE36+Çizelge!AE37)</f>
        <v>23</v>
      </c>
      <c r="AL29" s="0" t="n">
        <f aca="false">IF(Çizelge!AE8="",0,IF(AND(WEEKDAY(Çizelge!AE8,2)=7,Ayarlar!$B$10="Hayır"),0,Ayarlar!$B$7+Ayarlar!$B$8+Ayarlar!$B$9))</f>
        <v>23</v>
      </c>
      <c r="AM29" s="0" t="n">
        <f aca="false">IF(Çizelge!AE38="",0,Çizelge!AE38)</f>
        <v>1</v>
      </c>
      <c r="CG29" s="0" t="n">
        <f aca="false">CG28+((Hesap!AM29&gt;0)*1)</f>
        <v>17</v>
      </c>
      <c r="CH29" s="0" t="str">
        <f aca="false">IF(Çizelge!AE8="","",TEXT(Çizelge!AE8,"dd.mm"))</f>
        <v>28.11</v>
      </c>
      <c r="CI29" s="0" t="n">
        <f aca="false">IF(Çizelge!AE8="",0,MAX(0,Ayarlar!$B$7-Çizelge!AE35))</f>
        <v>1</v>
      </c>
      <c r="CJ29" s="0" t="n">
        <f aca="false">IF(Çizelge!AE8="",0,MAX(0,Ayarlar!$B$8-Çizelge!AE36))</f>
        <v>0</v>
      </c>
      <c r="CK29" s="0" t="n">
        <f aca="false">IF(Çizelge!AE8="",0,MAX(0,Ayarlar!$B$9-Çizelge!AE37))</f>
        <v>0</v>
      </c>
    </row>
    <row r="30" customFormat="false" ht="15" hidden="false" customHeight="false" outlineLevel="0" collapsed="false">
      <c r="AJ30" s="0" t="n">
        <f aca="false">IF(Çizelge!AF8="","",DAY(Çizelge!AF8))</f>
        <v>29</v>
      </c>
      <c r="AK30" s="0" t="n">
        <f aca="false">IF(Çizelge!AF8="",0,Çizelge!AF35+Çizelge!AF36+Çizelge!AF37)</f>
        <v>0</v>
      </c>
      <c r="AL30" s="0" t="n">
        <f aca="false">IF(Çizelge!AF8="",0,IF(AND(WEEKDAY(Çizelge!AF8,2)=7,Ayarlar!$B$10="Hayır"),0,Ayarlar!$B$7+Ayarlar!$B$8+Ayarlar!$B$9))</f>
        <v>0</v>
      </c>
      <c r="AM30" s="0" t="n">
        <f aca="false">IF(Çizelge!AF38="",0,Çizelge!AF38)</f>
        <v>0</v>
      </c>
      <c r="CG30" s="0" t="n">
        <f aca="false">CG29+((Hesap!AM30&gt;0)*1)</f>
        <v>17</v>
      </c>
      <c r="CH30" s="0" t="str">
        <f aca="false">IF(Çizelge!AF8="","",TEXT(Çizelge!AF8,"dd.mm"))</f>
        <v>29.11</v>
      </c>
      <c r="CI30" s="0" t="n">
        <f aca="false">IF(Çizelge!AF8="",0,MAX(0,Ayarlar!$B$7-Çizelge!AF35))</f>
        <v>8</v>
      </c>
      <c r="CJ30" s="0" t="n">
        <f aca="false">IF(Çizelge!AF8="",0,MAX(0,Ayarlar!$B$8-Çizelge!AF36))</f>
        <v>8</v>
      </c>
      <c r="CK30" s="0" t="n">
        <f aca="false">IF(Çizelge!AF8="",0,MAX(0,Ayarlar!$B$9-Çizelge!AF37))</f>
        <v>7</v>
      </c>
    </row>
    <row r="31" customFormat="false" ht="15" hidden="false" customHeight="false" outlineLevel="0" collapsed="false">
      <c r="AJ31" s="0" t="n">
        <f aca="false">IF(Çizelge!AG8="","",DAY(Çizelge!AG8))</f>
        <v>30</v>
      </c>
      <c r="AK31" s="0" t="n">
        <f aca="false">IF(Çizelge!AG8="",0,Çizelge!AG35+Çizelge!AG36+Çizelge!AG37)</f>
        <v>23</v>
      </c>
      <c r="AL31" s="0" t="n">
        <f aca="false">IF(Çizelge!AG8="",0,IF(AND(WEEKDAY(Çizelge!AG8,2)=7,Ayarlar!$B$10="Hayır"),0,Ayarlar!$B$7+Ayarlar!$B$8+Ayarlar!$B$9))</f>
        <v>23</v>
      </c>
      <c r="AM31" s="0" t="n">
        <f aca="false">IF(Çizelge!AG38="",0,Çizelge!AG38)</f>
        <v>1</v>
      </c>
      <c r="CG31" s="0" t="n">
        <f aca="false">CG30+((Hesap!AM31&gt;0)*1)</f>
        <v>18</v>
      </c>
      <c r="CH31" s="0" t="str">
        <f aca="false">IF(Çizelge!AG8="","",TEXT(Çizelge!AG8,"dd.mm"))</f>
        <v>30.11</v>
      </c>
      <c r="CI31" s="0" t="n">
        <f aca="false">IF(Çizelge!AG8="",0,MAX(0,Ayarlar!$B$7-Çizelge!AG35))</f>
        <v>0</v>
      </c>
      <c r="CJ31" s="0" t="n">
        <f aca="false">IF(Çizelge!AG8="",0,MAX(0,Ayarlar!$B$8-Çizelge!AG36))</f>
        <v>1</v>
      </c>
      <c r="CK31" s="0" t="n">
        <f aca="false">IF(Çizelge!AG8="",0,MAX(0,Ayarlar!$B$9-Çizelge!AG37))</f>
        <v>0</v>
      </c>
    </row>
    <row r="32" customFormat="false" ht="15" hidden="false" customHeight="false" outlineLevel="0" collapsed="false">
      <c r="AJ32" s="0" t="str">
        <f aca="false">IF(Çizelge!AH8="","",DAY(Çizelge!AH8))</f>
        <v/>
      </c>
      <c r="AK32" s="0" t="n">
        <f aca="false">IF(Çizelge!AH8="",0,Çizelge!AH35+Çizelge!AH36+Çizelge!AH37)</f>
        <v>0</v>
      </c>
      <c r="AL32" s="0" t="n">
        <f aca="false">IF(Çizelge!AH8="",0,IF(AND(WEEKDAY(Çizelge!AH8,2)=7,Ayarlar!$B$10="Hayır"),0,Ayarlar!$B$7+Ayarlar!$B$8+Ayarlar!$B$9))</f>
        <v>0</v>
      </c>
      <c r="AM32" s="0" t="n">
        <f aca="false">IF(Çizelge!AH38="",0,Çizelge!AH38)</f>
        <v>0</v>
      </c>
      <c r="CG32" s="0" t="n">
        <f aca="false">CG31+((Hesap!AM32&gt;0)*1)</f>
        <v>18</v>
      </c>
      <c r="CH32" s="0" t="str">
        <f aca="false">IF(Çizelge!AH8="","",TEXT(Çizelge!AH8,"dd.mm"))</f>
        <v/>
      </c>
      <c r="CI32" s="0" t="n">
        <f aca="false">IF(Çizelge!AH8="",0,MAX(0,Ayarlar!$B$7-Çizelge!AH35))</f>
        <v>0</v>
      </c>
      <c r="CJ32" s="0" t="n">
        <f aca="false">IF(Çizelge!AH8="",0,MAX(0,Ayarlar!$B$8-Çizelge!AH36))</f>
        <v>0</v>
      </c>
      <c r="CK32" s="0" t="n">
        <f aca="false">IF(Çizelge!AH8="",0,MAX(0,Ayarlar!$B$9-Çizelge!AH37))</f>
        <v>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2026-10-28T11:40:22Z</dcterms:created>
  <dc:creator>openpyxl</dc:creator>
  <dc:description/>
  <dc:language>en-US</dc:language>
  <cp:lastModifiedBy/>
  <dcterms:modified xsi:type="dcterms:W3CDTF">2026-10-28T14:40:39Z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